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-45" windowWidth="13815" windowHeight="7905" tabRatio="882"/>
  </bookViews>
  <sheets>
    <sheet name="balancete segundo trimestre" sheetId="30" r:id="rId1"/>
  </sheets>
  <definedNames>
    <definedName name="_xlnm.Print_Area" localSheetId="0">'balancete segundo trimestre'!$A$2:$I$16</definedName>
  </definedNames>
  <calcPr calcId="145621"/>
</workbook>
</file>

<file path=xl/calcChain.xml><?xml version="1.0" encoding="utf-8"?>
<calcChain xmlns="http://schemas.openxmlformats.org/spreadsheetml/2006/main">
  <c r="F97" i="30" l="1"/>
  <c r="D142" i="30"/>
  <c r="F141" i="30"/>
  <c r="E140" i="30"/>
  <c r="F140" i="30" s="1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C122" i="30"/>
  <c r="D119" i="30"/>
  <c r="C119" i="30"/>
  <c r="F118" i="30"/>
  <c r="F117" i="30"/>
  <c r="F116" i="30"/>
  <c r="F115" i="30"/>
  <c r="F114" i="30"/>
  <c r="E113" i="30"/>
  <c r="F113" i="30" s="1"/>
  <c r="E112" i="30"/>
  <c r="E119" i="30" s="1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119" i="30" l="1"/>
  <c r="F142" i="30"/>
  <c r="E142" i="30"/>
  <c r="F112" i="30"/>
  <c r="I83" i="30"/>
  <c r="E68" i="30"/>
  <c r="F58" i="30"/>
  <c r="E58" i="30"/>
  <c r="I32" i="30"/>
  <c r="J32" i="30" s="1"/>
  <c r="I33" i="30"/>
  <c r="J33" i="30" s="1"/>
  <c r="I34" i="30"/>
  <c r="J34" i="30" s="1"/>
  <c r="I35" i="30"/>
  <c r="J35" i="30" s="1"/>
  <c r="H36" i="30"/>
  <c r="I36" i="30" s="1"/>
  <c r="J36" i="30" s="1"/>
  <c r="M36" i="30"/>
  <c r="I37" i="30"/>
  <c r="J37" i="30" s="1"/>
  <c r="E38" i="30"/>
  <c r="F38" i="30"/>
  <c r="G38" i="30"/>
  <c r="I40" i="30"/>
  <c r="J40" i="30" s="1"/>
  <c r="I41" i="30"/>
  <c r="J41" i="30" s="1"/>
  <c r="I42" i="30"/>
  <c r="J42" i="30" s="1"/>
  <c r="I43" i="30"/>
  <c r="J43" i="30" s="1"/>
  <c r="I44" i="30"/>
  <c r="J44" i="30" s="1"/>
  <c r="I45" i="30"/>
  <c r="J45" i="30" s="1"/>
  <c r="I46" i="30"/>
  <c r="J46" i="30" s="1"/>
  <c r="I47" i="30"/>
  <c r="J47" i="30" s="1"/>
  <c r="I48" i="30"/>
  <c r="J48" i="30" s="1"/>
  <c r="I49" i="30"/>
  <c r="J49" i="30" s="1"/>
  <c r="I50" i="30"/>
  <c r="J50" i="30" s="1"/>
  <c r="I51" i="30"/>
  <c r="J51" i="30" s="1"/>
  <c r="I52" i="30"/>
  <c r="J52" i="30" s="1"/>
  <c r="I53" i="30"/>
  <c r="J53" i="30" s="1"/>
  <c r="I54" i="30"/>
  <c r="J54" i="30" s="1"/>
  <c r="I55" i="30"/>
  <c r="J55" i="30" s="1"/>
  <c r="I56" i="30"/>
  <c r="J56" i="30" s="1"/>
  <c r="I57" i="30"/>
  <c r="J57" i="30" s="1"/>
  <c r="G58" i="30"/>
  <c r="H58" i="30"/>
  <c r="I58" i="30" s="1"/>
  <c r="I60" i="30"/>
  <c r="J60" i="30" s="1"/>
  <c r="F62" i="30"/>
  <c r="G62" i="30"/>
  <c r="H62" i="30"/>
  <c r="I63" i="30"/>
  <c r="J63" i="30" s="1"/>
  <c r="M63" i="30"/>
  <c r="I64" i="30"/>
  <c r="J64" i="30" s="1"/>
  <c r="I65" i="30"/>
  <c r="J65" i="30" s="1"/>
  <c r="F66" i="30"/>
  <c r="I66" i="30" s="1"/>
  <c r="J66" i="30" s="1"/>
  <c r="G66" i="30"/>
  <c r="H66" i="30"/>
  <c r="H68" i="30" s="1"/>
  <c r="I67" i="30"/>
  <c r="J67" i="30"/>
  <c r="G68" i="30"/>
  <c r="I70" i="30"/>
  <c r="J70" i="30" s="1"/>
  <c r="I71" i="30"/>
  <c r="J71" i="30"/>
  <c r="I72" i="30"/>
  <c r="J72" i="30" s="1"/>
  <c r="I73" i="30"/>
  <c r="J73" i="30" s="1"/>
  <c r="I74" i="30"/>
  <c r="J74" i="30" s="1"/>
  <c r="I75" i="30"/>
  <c r="J75" i="30" s="1"/>
  <c r="I76" i="30"/>
  <c r="J76" i="30" s="1"/>
  <c r="E77" i="30"/>
  <c r="F77" i="30"/>
  <c r="G77" i="30"/>
  <c r="H77" i="30"/>
  <c r="I79" i="30"/>
  <c r="J79" i="30" s="1"/>
  <c r="I80" i="30"/>
  <c r="J80" i="30"/>
  <c r="E81" i="30"/>
  <c r="F81" i="30"/>
  <c r="I81" i="30" s="1"/>
  <c r="J81" i="30" s="1"/>
  <c r="G81" i="30"/>
  <c r="H81" i="30"/>
  <c r="J83" i="30"/>
  <c r="I84" i="30"/>
  <c r="J84" i="30" s="1"/>
  <c r="I85" i="30"/>
  <c r="J85" i="30" s="1"/>
  <c r="M85" i="30"/>
  <c r="I86" i="30"/>
  <c r="J86" i="30" s="1"/>
  <c r="I87" i="30"/>
  <c r="J87" i="30" s="1"/>
  <c r="I88" i="30"/>
  <c r="J88" i="30" s="1"/>
  <c r="I89" i="30"/>
  <c r="J89" i="30" s="1"/>
  <c r="I90" i="30"/>
  <c r="J90" i="30" s="1"/>
  <c r="I91" i="30"/>
  <c r="J91" i="30" s="1"/>
  <c r="E92" i="30"/>
  <c r="F92" i="30"/>
  <c r="I92" i="30" s="1"/>
  <c r="G92" i="30"/>
  <c r="H92" i="30"/>
  <c r="E30" i="30"/>
  <c r="F30" i="30"/>
  <c r="G30" i="30"/>
  <c r="H30" i="30"/>
  <c r="I29" i="30"/>
  <c r="J29" i="30" s="1"/>
  <c r="I28" i="30"/>
  <c r="J28" i="30" s="1"/>
  <c r="I23" i="30"/>
  <c r="J23" i="30" s="1"/>
  <c r="I25" i="30"/>
  <c r="J25" i="30" s="1"/>
  <c r="E26" i="30"/>
  <c r="E93" i="30" s="1"/>
  <c r="F26" i="30"/>
  <c r="G26" i="30"/>
  <c r="G93" i="30" s="1"/>
  <c r="H26" i="30"/>
  <c r="I26" i="30" l="1"/>
  <c r="I30" i="30"/>
  <c r="J30" i="30"/>
  <c r="J92" i="30"/>
  <c r="I77" i="30"/>
  <c r="J77" i="30" s="1"/>
  <c r="F68" i="30"/>
  <c r="F93" i="30" s="1"/>
  <c r="I62" i="30"/>
  <c r="I68" i="30" s="1"/>
  <c r="J68" i="30" s="1"/>
  <c r="J58" i="30"/>
  <c r="J62" i="30"/>
  <c r="H38" i="30"/>
  <c r="H93" i="30" s="1"/>
  <c r="I22" i="30"/>
  <c r="J22" i="30" s="1"/>
  <c r="I21" i="30"/>
  <c r="J21" i="30" s="1"/>
  <c r="C17" i="30"/>
  <c r="E94" i="30" s="1"/>
  <c r="G16" i="30"/>
  <c r="H16" i="30" s="1"/>
  <c r="F15" i="30"/>
  <c r="F17" i="30" s="1"/>
  <c r="E15" i="30"/>
  <c r="E17" i="30" s="1"/>
  <c r="G94" i="30" s="1"/>
  <c r="G14" i="30"/>
  <c r="H14" i="30" s="1"/>
  <c r="G13" i="30"/>
  <c r="H13" i="30" s="1"/>
  <c r="G12" i="30"/>
  <c r="H12" i="30" s="1"/>
  <c r="G11" i="30"/>
  <c r="H11" i="30" s="1"/>
  <c r="G10" i="30"/>
  <c r="H10" i="30" s="1"/>
  <c r="G9" i="30"/>
  <c r="H9" i="30" s="1"/>
  <c r="G8" i="30"/>
  <c r="H8" i="30" s="1"/>
  <c r="G7" i="30"/>
  <c r="H7" i="30" s="1"/>
  <c r="D6" i="30"/>
  <c r="D15" i="30" s="1"/>
  <c r="D17" i="30" s="1"/>
  <c r="G5" i="30"/>
  <c r="H5" i="30" s="1"/>
  <c r="G4" i="30"/>
  <c r="F94" i="30" l="1"/>
  <c r="H94" i="30"/>
  <c r="J26" i="30"/>
  <c r="I38" i="30"/>
  <c r="I93" i="30" s="1"/>
  <c r="H4" i="30"/>
  <c r="G6" i="30"/>
  <c r="H6" i="30" s="1"/>
  <c r="J93" i="30" l="1"/>
  <c r="J38" i="30"/>
  <c r="G15" i="30"/>
  <c r="G17" i="30" s="1"/>
  <c r="I94" i="30" s="1"/>
  <c r="H15" i="30"/>
  <c r="H17" i="30" s="1"/>
</calcChain>
</file>

<file path=xl/sharedStrings.xml><?xml version="1.0" encoding="utf-8"?>
<sst xmlns="http://schemas.openxmlformats.org/spreadsheetml/2006/main" count="320" uniqueCount="214">
  <si>
    <t>Descrição Contas</t>
  </si>
  <si>
    <t>Conceito</t>
  </si>
  <si>
    <t>Receita C/Taxa Contribuição dos Associados</t>
  </si>
  <si>
    <t>Receita C/Convênio - Fundo Municipal de Assistência Social</t>
  </si>
  <si>
    <t>Receita C/Convênio - Pró-Esporte</t>
  </si>
  <si>
    <t>Receita Rendimento Aplicação Itaú - Conta do Pró-Esporte</t>
  </si>
  <si>
    <t>Receita C/Aluguel do Terreno p/Fixação do Outdoor do Motel Aphrodite</t>
  </si>
  <si>
    <t>Juros S/aplicação financeira</t>
  </si>
  <si>
    <t>Aluguel do Terreno para o Motel Aphrodite</t>
  </si>
  <si>
    <t>Receita C/Convênio - Pão e Leite - Secretaria de Cidadania</t>
  </si>
  <si>
    <t>Recebidos no período</t>
  </si>
  <si>
    <t>Receita C/Doações Espontaneas</t>
  </si>
  <si>
    <t>Receita Rendimento Aplicação na Caixa Economica - 692-7</t>
  </si>
  <si>
    <t>Receita Rendimento Aplicação Itaú - Conta da Adveg - 16292-3</t>
  </si>
  <si>
    <t>Receita Rendimento Aplicação na Caixa Econômica - Conta Secretaria Nacional Desenvolvimento Humano - 1213-7</t>
  </si>
  <si>
    <t>Logo da adveg</t>
  </si>
  <si>
    <t>Saldo Inicial 01/04/2014</t>
  </si>
  <si>
    <t>Recebido em 04/2014</t>
  </si>
  <si>
    <t>Recebido em 05/2014</t>
  </si>
  <si>
    <t>Reebido em 06/2014</t>
  </si>
  <si>
    <t>Saldo Final 30/06/2014</t>
  </si>
  <si>
    <t>Outras Receitas</t>
  </si>
  <si>
    <t>Devolução de Recursos ao Convênio SDH</t>
  </si>
  <si>
    <t>SUB TOTAL DAS RECEITAS</t>
  </si>
  <si>
    <t>TOTAL DE RECEITAS</t>
  </si>
  <si>
    <t>RECEITAS SEGUNDO TRIMESTRE 2014</t>
  </si>
  <si>
    <t>Tercerização de Cardápio em Braille</t>
  </si>
  <si>
    <t>Categoria</t>
  </si>
  <si>
    <t>Convênio</t>
  </si>
  <si>
    <t>Observação</t>
  </si>
  <si>
    <t>Gasto no Período</t>
  </si>
  <si>
    <t>Marmitex</t>
  </si>
  <si>
    <t>Alimentação</t>
  </si>
  <si>
    <t>ADVEG</t>
  </si>
  <si>
    <t>Pagamento ref. Restaurante Bendita Tapioca almoço da Edilma - R$11,58 de 21/05/2014</t>
  </si>
  <si>
    <t>Despesa com Lanche - Panificadora</t>
  </si>
  <si>
    <t>Refeição p/atleta Francisco do Atletismo</t>
  </si>
  <si>
    <t>Pró-Esporte Itaú 37099-9</t>
  </si>
  <si>
    <t>Pão e Leite</t>
  </si>
  <si>
    <t>Secretaria de Cidadania - Convênio Pão e Leite</t>
  </si>
  <si>
    <t xml:space="preserve"> </t>
  </si>
  <si>
    <t>04/2014</t>
  </si>
  <si>
    <t>05/2014</t>
  </si>
  <si>
    <t>06/2014</t>
  </si>
  <si>
    <t>DESPESAS COM ALIMENTAÇÃO</t>
  </si>
  <si>
    <t>SUB TOTAL COM ALIMENTAÇÃO</t>
  </si>
  <si>
    <t>Refeição p/atletas Futsal - Proesporte</t>
  </si>
  <si>
    <t>Inscrição em ABXDV</t>
  </si>
  <si>
    <t>Inscrição Campeonato Xadrez</t>
  </si>
  <si>
    <t>Anuidade da FBXDV</t>
  </si>
  <si>
    <t>Associação de Classe</t>
  </si>
  <si>
    <t>SUB TOTAL COM ASSOCIAÇÃO DE CLASSE</t>
  </si>
  <si>
    <t>ASSOCIAÇÃO DE CLASSE</t>
  </si>
  <si>
    <t>Tarifa Bancária - CEF 77466-5 - FMAS</t>
  </si>
  <si>
    <t>Custo Bancário</t>
  </si>
  <si>
    <t>FMAS - CEF 77466-5</t>
  </si>
  <si>
    <t>Tarifa Bancária - CEF 692-7</t>
  </si>
  <si>
    <t>Tarifa Bancária - Itau C/C 16192-3</t>
  </si>
  <si>
    <t>Tarifa Bancária - Itaú C/C 37099-9</t>
  </si>
  <si>
    <t xml:space="preserve">Tarifa Bancária - CEF 1269-2 </t>
  </si>
  <si>
    <t>Tarifa Bancária - CEF 1213-7</t>
  </si>
  <si>
    <t>SDH - CEF 1213-7</t>
  </si>
  <si>
    <t>Honorários de Serviços Contábeis</t>
  </si>
  <si>
    <t>Despesas Administrativas</t>
  </si>
  <si>
    <t xml:space="preserve">Mensalidade Contservs </t>
  </si>
  <si>
    <t>Recarga de Cartucho/Tonner para impressora</t>
  </si>
  <si>
    <t>Material de Limpeza/Higiene</t>
  </si>
  <si>
    <t>BRILHA MOVEIS, PANO MULTIUSO, AGUA SANITARIA, ESPONJA DUPLA FACE, SACO DE LIXO, LAVA LOUCAS, DESINFETANTE, LIMPA CERAMICAS</t>
  </si>
  <si>
    <t>Serviço de Formatação de maquina e substituição placa mãe</t>
  </si>
  <si>
    <t>ELCIO GODOI</t>
  </si>
  <si>
    <t>Material de escritório</t>
  </si>
  <si>
    <t>PAPEL CHAMEX PASTA CATALOGO, COLA EM BASTAO, TECLADO USB E ENVELOPES</t>
  </si>
  <si>
    <t>Encadernações/Impressos/Copias</t>
  </si>
  <si>
    <t xml:space="preserve">Hospedagem de site ADVEG </t>
  </si>
  <si>
    <t>Hostnet</t>
  </si>
  <si>
    <t>Serviço de Cartório para averbação/consolidação</t>
  </si>
  <si>
    <t>TAXA DE AVERBAÇÃO DE ATAS, CARTORIO W SAMPAIO</t>
  </si>
  <si>
    <t>Mensalidade - ONCB</t>
  </si>
  <si>
    <t>PAGAMENTO DE ANUIDADE 2013 E 2014 DIA 16/04/2014</t>
  </si>
  <si>
    <t>Serviços de Correios - Correspondência</t>
  </si>
  <si>
    <t>Serviço Radio  - Adveg</t>
  </si>
  <si>
    <t>Kit Primeiros Socorros dos Atletas</t>
  </si>
  <si>
    <t>Serviço de Cartório para copia autenticada</t>
  </si>
  <si>
    <t>Serviço de Cartório para Reconhecimento de Firma</t>
  </si>
  <si>
    <t>Serviço de Revelação de Fotos Adveg</t>
  </si>
  <si>
    <t>Serviço de Confecção de Carimbos Administrativos</t>
  </si>
  <si>
    <t>Locação de mesas e cadeiras</t>
  </si>
  <si>
    <t>Compra de 1 teclado programavel PS2</t>
  </si>
  <si>
    <t>Depreciação dos bens imobilizados</t>
  </si>
  <si>
    <t>Despesas Sem Desembolso</t>
  </si>
  <si>
    <t>Perda de vida útil econômica dos bens imobilizados</t>
  </si>
  <si>
    <t>Salário e Ordenados Funcionários</t>
  </si>
  <si>
    <t>Funcionários</t>
  </si>
  <si>
    <t>Simone e Lidiane</t>
  </si>
  <si>
    <t>FGTS (Fundo de Garantia)</t>
  </si>
  <si>
    <t>8% sobre o salário bruto das funcionárias: Simone e Lidiane</t>
  </si>
  <si>
    <t>Pis s/folha de pagamento</t>
  </si>
  <si>
    <t>1% S/folha de pagamento</t>
  </si>
  <si>
    <t>Vale Transporte para Funcionários</t>
  </si>
  <si>
    <t xml:space="preserve">Simone </t>
  </si>
  <si>
    <t>Despesas com previsões trabalhistas</t>
  </si>
  <si>
    <t>A legislação obriga as empresas a lançarem mensalmente em seus demonstrativos uma previsão de recursos para pagamento futuros de 13º salario e Férias dos funcionários</t>
  </si>
  <si>
    <t>INSS Cota Patronal Previdenciária</t>
  </si>
  <si>
    <t>Funcionários/Terceiros</t>
  </si>
  <si>
    <t>28,8% s/salario bruto das funcionárias + valor bruto pago a prestador de serviço autonomo</t>
  </si>
  <si>
    <t>IPTU</t>
  </si>
  <si>
    <t>Impostos e Taxas</t>
  </si>
  <si>
    <t>Taxa de Inspenção Sanitária - Vigilância Sanitária</t>
  </si>
  <si>
    <t>Taxa de Licença e Funcionamento - Prefeitura</t>
  </si>
  <si>
    <t>Taxa de Expediente - Prefeitura</t>
  </si>
  <si>
    <t>IRRF S/Aplicação Financeira</t>
  </si>
  <si>
    <t>Adveg</t>
  </si>
  <si>
    <t>Contribuição Sindical Patronal</t>
  </si>
  <si>
    <t>Multa de Mora s/Impostos</t>
  </si>
  <si>
    <t>Conta de Telefone/Internet GVT</t>
  </si>
  <si>
    <t>Telefone</t>
  </si>
  <si>
    <t>Recarga de Celulares - Adveg</t>
  </si>
  <si>
    <t>OI, VIVO, CLARO, TIM</t>
  </si>
  <si>
    <t>Serviço de Taxi</t>
  </si>
  <si>
    <t>Transporte</t>
  </si>
  <si>
    <t>Serviço de Transporte de Passageiro Festa Final de Ano</t>
  </si>
  <si>
    <t>Serviço de Moto Taxi</t>
  </si>
  <si>
    <t>Serviço de Office Boy - Pessoa Fisica</t>
  </si>
  <si>
    <t>Passagen Viação Itapemerim</t>
  </si>
  <si>
    <t>Passagen Aérea para Atletas do Judô</t>
  </si>
  <si>
    <t>Serv. Transporte Atletas Futebol Campo Grande/MS</t>
  </si>
  <si>
    <t>Passagen Aérea - Evento ONCB</t>
  </si>
  <si>
    <t>Passagem Aérea para Romeu ir na ONCB</t>
  </si>
  <si>
    <t xml:space="preserve">Serviço de Transporte </t>
  </si>
  <si>
    <t>TOTAL DAS DESPESAS DO PERÍODO</t>
  </si>
  <si>
    <t>RECEITAS - DESPESAS = RESULTADO (SOBRAS/PERDAS)</t>
  </si>
  <si>
    <t>CUSTO BANCÁRIO</t>
  </si>
  <si>
    <t>SUB TOTAL COM O CUSTO BANCÁRIO</t>
  </si>
  <si>
    <t>DESPESAS ADMINISTRATIVAS</t>
  </si>
  <si>
    <t>SUB TOTAL COM AS DESPESAS ADMINISTRATIVAS</t>
  </si>
  <si>
    <t>DESPESAS SEM DESENBOLSO</t>
  </si>
  <si>
    <t>FUNCIONÁRIOS</t>
  </si>
  <si>
    <t>SUB TOTAL COM FUNCIONÁRIOS</t>
  </si>
  <si>
    <t>IMPOSTOS E TAXAS</t>
  </si>
  <si>
    <t>SUB TOTAL COM IMPOSTOS E TAXAS</t>
  </si>
  <si>
    <t>TELEFONES</t>
  </si>
  <si>
    <t>SUB TOTAL COM TELEFONES</t>
  </si>
  <si>
    <t>TRANSPORTES</t>
  </si>
  <si>
    <t>SUB TOTAL COM TRANSPORTES</t>
  </si>
  <si>
    <t>BENS E DIREITOS (CRÉDITOS)</t>
  </si>
  <si>
    <t>Entradas de dinheiro</t>
  </si>
  <si>
    <t>Saídas de dinheiro</t>
  </si>
  <si>
    <t>Dinheiro em Tesouraria - Caixa da Adveg</t>
  </si>
  <si>
    <t>Caixa em espécie, mantido para pagar as pequenas despesas rotineiras</t>
  </si>
  <si>
    <t>Dinheiro em Tesouraria - Caixa do Recurso Pão e Leite - Secretaria da Cidadania</t>
  </si>
  <si>
    <t>Caixa em espécie. O recurso é depositado no Banco, depois é sacado, vem para o caixa, são feitos os pagamentos das despesas com o Pão e o Leite, e se sobrar saldo fica neste caixa</t>
  </si>
  <si>
    <t>Conta Bancária - ITAU 16192-3 - Recursos da Adveg</t>
  </si>
  <si>
    <t>Conta Bancária - ITAÚ 37099-9 - Recursos do Pró-Esporte</t>
  </si>
  <si>
    <t>Conta Bancária - Caixa Econômica Federal 77466-5 - Recursos do Fundo Municipal de Assistencia Social</t>
  </si>
  <si>
    <t>Conta Bancária - Caixa Econômica Federal 1213-7 - Recursos Secretaria de Desenvolvimento Humano</t>
  </si>
  <si>
    <t>Conta Bancária - Caixa Econômica Federal 1269-2 Recursos do Pão e Leite - Secretaria de Cidadania</t>
  </si>
  <si>
    <t>Conta Bancária - Caixa Econômica Federal 692-7 Recursos da Adveg</t>
  </si>
  <si>
    <t>Conta Bancária - Aplicação Financeira - Caixa Econômica - Adveg - 692-7</t>
  </si>
  <si>
    <t>Conta Bancária - Aplicação Financeira - Caixa Econômica - 1213-7 Recursos Secretaria de Direitos Humanos</t>
  </si>
  <si>
    <t>Adiantamento de fornecedor - LM Locações e Eventos</t>
  </si>
  <si>
    <t>Aguardando nota fiscal. Capitação de recursos Pró-Esporte</t>
  </si>
  <si>
    <t>Adiantamento a fornecedor - Kaneko Filho Transporte</t>
  </si>
  <si>
    <t>Transporte do pessoal festa de final de ano. Aguardando nota fiscal</t>
  </si>
  <si>
    <t>Adiantamento a fornecedor - World Aqua Fitness Academia</t>
  </si>
  <si>
    <t>Treinador dos atletas futsal. Aguardando nota fiscal</t>
  </si>
  <si>
    <t>Patrimônio Imobilizado - Instalações</t>
  </si>
  <si>
    <t xml:space="preserve">Patrimônio Imobilizado - Terrenos </t>
  </si>
  <si>
    <t>Patrimônio Imobilizado - Equipamento de Informatica</t>
  </si>
  <si>
    <t>Patrimônio Imobilizado - Móveis</t>
  </si>
  <si>
    <t>Patrimônio Imobilizado - Equipamento Eletrônico</t>
  </si>
  <si>
    <t>Patrimônio Imobilizado - Máquinas e Equipamentos</t>
  </si>
  <si>
    <t>Patrimônio Imobilizado - Cabines Acusticas</t>
  </si>
  <si>
    <t>Patrimônio Imobilizado - Benfeitorias em Propriedade de Terceiros</t>
  </si>
  <si>
    <t>Patrimônio Imobilizado - Edificações</t>
  </si>
  <si>
    <t>CONTAS A PAGAR E PREVISÕES DE PAGAMENTOS (OBRIGAÇÕES)</t>
  </si>
  <si>
    <t>Pagamentos</t>
  </si>
  <si>
    <t>Novas Dívidas</t>
  </si>
  <si>
    <t>Contas a Pagar - Adriano Siqueira de Carvalho</t>
  </si>
  <si>
    <t>RPA - Tecnico equipe de futsal</t>
  </si>
  <si>
    <t>Contas a Pagar - Honorários do Contador</t>
  </si>
  <si>
    <t>Mensalidade da Contservs</t>
  </si>
  <si>
    <t>Contas a Pagar - Cleuber Rodrigues Ostrowsskyi</t>
  </si>
  <si>
    <t>Serviço Contratado De Office Boy Translado De Docucumentos Em 04/2014, Cleuber Rodrigues Ostrowsskyj.</t>
  </si>
  <si>
    <t>Contas a Pagar - Forte Sabor Bufette LDTA</t>
  </si>
  <si>
    <t>Servico de Bufette no Almoço dia 14/12/2013</t>
  </si>
  <si>
    <t>Contas a Pagar - LM Forros LTDA</t>
  </si>
  <si>
    <t>Compra de Tenda Permanente</t>
  </si>
  <si>
    <t>Contas a Págar - Deni Carlos Alves de Freitas</t>
  </si>
  <si>
    <t>serviço de desenvolvimento/manutenção Sisadveg</t>
  </si>
  <si>
    <t>Contas a Pagar - Antônio Carlos Transportes Eireli - ME</t>
  </si>
  <si>
    <t>Pagto Ref. Transporte Restante Da Divida Da Empresa Ditador.</t>
  </si>
  <si>
    <t>Contas a Pagar - Elcio de Godoi Botelho</t>
  </si>
  <si>
    <t>substituição de placa mão de 1 computador e formatação de 2 máquinas.</t>
  </si>
  <si>
    <t>Contas a Pagar - Karvinnove Cartuchos</t>
  </si>
  <si>
    <t>recarga de tonner</t>
  </si>
  <si>
    <t>Contas a Pagar - Casa da Limpeza</t>
  </si>
  <si>
    <t>Contas a Pagar - Salário de Funcionário</t>
  </si>
  <si>
    <t>Funcionárias: Lidiane e Simone</t>
  </si>
  <si>
    <t>Imposto a Pagar - Imposto de Renda Retido S/Nota Fiscal e Recibo de Pagamento a Autonomo</t>
  </si>
  <si>
    <t>Imposto de Renda que foi retido dos pagamentos aos autônomos contratados pela Associação, deverá ser pago uma guia de imposto para a Receita Federal</t>
  </si>
  <si>
    <t>Imposto a Pagar - Imposto Sobre Serviço de Qualquer Natureza Retido S/Recibo Pagamento a Autonomo</t>
  </si>
  <si>
    <t>Imposto sobre Serviço que foi retido dos pagamentos aos autônomos contratadados pela Associação, deverá ser paga uma guia de imposto para a Prefeitura de Goiânia</t>
  </si>
  <si>
    <t>Imposto a Pagar - INSS S/Salário de funcionários e dos Prestadores de Serviços Autonomos</t>
  </si>
  <si>
    <t>INSS incidente sobre o salário dos funcionários, pagamentos aos prestadores de serviços autônomos.</t>
  </si>
  <si>
    <t>Imposto a Pagar - Fundo de Garantia s/Salário de Funcionário</t>
  </si>
  <si>
    <t>FGTS incidente s/salário de funcionários</t>
  </si>
  <si>
    <t>Imposto a Pagar - Contribuição Sindical descontada dos funcionários a Pagar para o Sindicato</t>
  </si>
  <si>
    <t>Contribuição Sindical descontada dos funcionários que deve ser recolhida uma guia de impostos para o Sindicato da categoria</t>
  </si>
  <si>
    <t>Imposto a Pagar - PIS incidente s/folha de pagamento</t>
  </si>
  <si>
    <t xml:space="preserve">Imposto que incide sobre a folha de pagamento, a aliquota de 1%. </t>
  </si>
  <si>
    <t>Contas a Pagar - Previsão de 13º salário e Férias e seus encargos</t>
  </si>
  <si>
    <t>Previsão estimada de pagamento de 13º dos funcionários, bem como os encargos de INSS e FGTS</t>
  </si>
  <si>
    <t xml:space="preserve">Sobras Acumuladas </t>
  </si>
  <si>
    <t>Resultado da atividade da Adveg até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</si>
</sst>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_ ;\-0.00\ 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43" fontId="3" fillId="0" borderId="0" xfId="2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3" borderId="0" xfId="0" applyFont="1" applyFill="1"/>
    <xf numFmtId="0" fontId="4" fillId="0" borderId="0" xfId="0" applyFont="1" applyBorder="1" applyAlignment="1">
      <alignment horizontal="left" vertical="center" wrapText="1"/>
    </xf>
    <xf numFmtId="43" fontId="4" fillId="0" borderId="0" xfId="2" applyFont="1"/>
    <xf numFmtId="0" fontId="4" fillId="0" borderId="0" xfId="0" applyFont="1" applyBorder="1"/>
    <xf numFmtId="43" fontId="4" fillId="0" borderId="0" xfId="2" applyFont="1" applyBorder="1"/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5" fontId="5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5" fontId="5" fillId="0" borderId="0" xfId="2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43" fontId="9" fillId="2" borderId="1" xfId="2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164" fontId="9" fillId="0" borderId="1" xfId="2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164" fontId="9" fillId="0" borderId="0" xfId="2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3" fontId="9" fillId="0" borderId="0" xfId="2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4" fontId="9" fillId="0" borderId="6" xfId="2" applyNumberFormat="1" applyFont="1" applyBorder="1" applyAlignment="1">
      <alignment horizontal="right" vertical="center"/>
    </xf>
    <xf numFmtId="164" fontId="9" fillId="0" borderId="0" xfId="2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right" vertical="center" wrapText="1"/>
    </xf>
    <xf numFmtId="164" fontId="9" fillId="3" borderId="1" xfId="2" applyNumberFormat="1" applyFont="1" applyFill="1" applyBorder="1" applyAlignment="1">
      <alignment horizontal="right" vertical="center" wrapText="1"/>
    </xf>
    <xf numFmtId="165" fontId="9" fillId="0" borderId="1" xfId="2" applyNumberFormat="1" applyFont="1" applyBorder="1" applyAlignment="1">
      <alignment horizontal="right" vertical="center" wrapText="1"/>
    </xf>
    <xf numFmtId="165" fontId="9" fillId="0" borderId="1" xfId="2" applyNumberFormat="1" applyFont="1" applyFill="1" applyBorder="1" applyAlignment="1">
      <alignment horizontal="right" vertical="center" wrapText="1"/>
    </xf>
    <xf numFmtId="165" fontId="9" fillId="3" borderId="1" xfId="2" applyNumberFormat="1" applyFont="1" applyFill="1" applyBorder="1" applyAlignment="1">
      <alignment horizontal="right" vertical="center" wrapText="1"/>
    </xf>
    <xf numFmtId="164" fontId="9" fillId="0" borderId="0" xfId="2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 wrapText="1"/>
    </xf>
    <xf numFmtId="165" fontId="9" fillId="0" borderId="0" xfId="2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right" vertical="center" wrapText="1"/>
    </xf>
    <xf numFmtId="165" fontId="9" fillId="3" borderId="0" xfId="2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 wrapText="1"/>
    </xf>
    <xf numFmtId="165" fontId="9" fillId="2" borderId="1" xfId="2" applyNumberFormat="1" applyFont="1" applyFill="1" applyBorder="1" applyAlignment="1">
      <alignment horizontal="right" vertical="center" wrapText="1"/>
    </xf>
    <xf numFmtId="165" fontId="10" fillId="0" borderId="1" xfId="2" applyNumberFormat="1" applyFont="1" applyBorder="1" applyAlignment="1">
      <alignment horizontal="right" vertical="center" wrapText="1"/>
    </xf>
    <xf numFmtId="165" fontId="9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3035300</xdr:colOff>
      <xdr:row>0</xdr:row>
      <xdr:rowOff>152400</xdr:rowOff>
    </xdr:from>
    <xdr:to>
      <xdr:col>3</xdr:col>
      <xdr:colOff>38100</xdr:colOff>
      <xdr:row>0</xdr:row>
      <xdr:rowOff>1676400</xdr:rowOff>
    </xdr:to>
    <xdr:pic>
      <xdr:nvPicPr>
        <xdr:cNvPr id="1028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8150" y="152400"/>
          <a:ext cx="23876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tabSelected="1" view="pageBreakPreview" topLeftCell="A16" zoomScale="50" zoomScaleNormal="48" zoomScaleSheetLayoutView="50" workbookViewId="0">
      <selection activeCell="A40" sqref="A40"/>
    </sheetView>
  </sheetViews>
  <sheetFormatPr defaultColWidth="9.140625" defaultRowHeight="11.25" x14ac:dyDescent="0.2"/>
  <cols>
    <col min="1" max="1" width="90.140625" style="1" customWidth="1"/>
    <col min="2" max="2" width="51.5703125" style="1" customWidth="1"/>
    <col min="3" max="6" width="25.42578125" style="2" customWidth="1"/>
    <col min="7" max="7" width="27.5703125" style="2" customWidth="1"/>
    <col min="8" max="8" width="26.85546875" style="3" customWidth="1"/>
    <col min="9" max="10" width="23.7109375" style="4" customWidth="1"/>
    <col min="11" max="11" width="9.140625" style="4"/>
    <col min="12" max="12" width="12.5703125" style="4" bestFit="1" customWidth="1"/>
    <col min="13" max="16384" width="9.140625" style="4"/>
  </cols>
  <sheetData>
    <row r="1" spans="1:10" s="7" customFormat="1" ht="148.35" customHeight="1" x14ac:dyDescent="0.2">
      <c r="A1" s="12" t="s">
        <v>15</v>
      </c>
      <c r="B1" s="13"/>
      <c r="C1" s="13"/>
      <c r="D1" s="13"/>
      <c r="E1" s="13"/>
      <c r="F1" s="13"/>
      <c r="G1" s="13"/>
      <c r="H1" s="13"/>
      <c r="I1" s="14"/>
    </row>
    <row r="2" spans="1:10" ht="18" x14ac:dyDescent="0.2">
      <c r="A2" s="26" t="s">
        <v>25</v>
      </c>
      <c r="B2" s="27"/>
      <c r="C2" s="27"/>
      <c r="D2" s="27"/>
      <c r="E2" s="27"/>
      <c r="F2" s="27"/>
      <c r="G2" s="27"/>
      <c r="H2" s="28"/>
      <c r="I2" s="29"/>
      <c r="J2" s="29"/>
    </row>
    <row r="3" spans="1:10" s="5" customFormat="1" ht="36" x14ac:dyDescent="0.2">
      <c r="A3" s="30" t="s">
        <v>0</v>
      </c>
      <c r="B3" s="30" t="s">
        <v>1</v>
      </c>
      <c r="C3" s="31" t="s">
        <v>16</v>
      </c>
      <c r="D3" s="31" t="s">
        <v>17</v>
      </c>
      <c r="E3" s="31" t="s">
        <v>18</v>
      </c>
      <c r="F3" s="31" t="s">
        <v>19</v>
      </c>
      <c r="G3" s="31" t="s">
        <v>10</v>
      </c>
      <c r="H3" s="31" t="s">
        <v>20</v>
      </c>
      <c r="I3" s="29"/>
      <c r="J3" s="29"/>
    </row>
    <row r="4" spans="1:10" s="6" customFormat="1" ht="18" x14ac:dyDescent="0.25">
      <c r="A4" s="32" t="s">
        <v>11</v>
      </c>
      <c r="B4" s="32"/>
      <c r="C4" s="33">
        <v>0</v>
      </c>
      <c r="D4" s="33"/>
      <c r="E4" s="33">
        <v>200</v>
      </c>
      <c r="F4" s="33">
        <v>200</v>
      </c>
      <c r="G4" s="33">
        <f>D4+E4+F4</f>
        <v>400</v>
      </c>
      <c r="H4" s="33">
        <f>C4+G4</f>
        <v>400</v>
      </c>
      <c r="I4" s="29"/>
      <c r="J4" s="34"/>
    </row>
    <row r="5" spans="1:10" s="6" customFormat="1" ht="18" x14ac:dyDescent="0.25">
      <c r="A5" s="35" t="s">
        <v>2</v>
      </c>
      <c r="B5" s="35"/>
      <c r="C5" s="33">
        <v>345</v>
      </c>
      <c r="D5" s="33">
        <v>10</v>
      </c>
      <c r="E5" s="33">
        <v>55</v>
      </c>
      <c r="F5" s="33">
        <v>20</v>
      </c>
      <c r="G5" s="33">
        <f t="shared" ref="G5:G16" si="0">D5+E5+F5</f>
        <v>85</v>
      </c>
      <c r="H5" s="33">
        <f>C5+G5</f>
        <v>430</v>
      </c>
      <c r="I5" s="29"/>
      <c r="J5" s="34"/>
    </row>
    <row r="6" spans="1:10" s="6" customFormat="1" ht="18" x14ac:dyDescent="0.25">
      <c r="A6" s="35" t="s">
        <v>3</v>
      </c>
      <c r="B6" s="35"/>
      <c r="C6" s="33">
        <v>-0.1</v>
      </c>
      <c r="D6" s="33">
        <f>-1500-1424</f>
        <v>-2924</v>
      </c>
      <c r="E6" s="33">
        <v>0</v>
      </c>
      <c r="F6" s="33">
        <v>0</v>
      </c>
      <c r="G6" s="33">
        <f t="shared" si="0"/>
        <v>-2924</v>
      </c>
      <c r="H6" s="33">
        <f t="shared" ref="H6:H16" si="1">C6+G6</f>
        <v>-2924.1</v>
      </c>
      <c r="I6" s="29"/>
      <c r="J6" s="34"/>
    </row>
    <row r="7" spans="1:10" s="6" customFormat="1" ht="18" x14ac:dyDescent="0.25">
      <c r="A7" s="35" t="s">
        <v>9</v>
      </c>
      <c r="B7" s="35"/>
      <c r="C7" s="33">
        <v>4758</v>
      </c>
      <c r="D7" s="33">
        <v>1560</v>
      </c>
      <c r="E7" s="33">
        <v>1638</v>
      </c>
      <c r="F7" s="33">
        <v>1560</v>
      </c>
      <c r="G7" s="33">
        <f t="shared" si="0"/>
        <v>4758</v>
      </c>
      <c r="H7" s="33">
        <f t="shared" si="1"/>
        <v>9516</v>
      </c>
      <c r="I7" s="29"/>
      <c r="J7" s="34"/>
    </row>
    <row r="8" spans="1:10" s="6" customFormat="1" ht="18" x14ac:dyDescent="0.25">
      <c r="A8" s="35" t="s">
        <v>4</v>
      </c>
      <c r="B8" s="35"/>
      <c r="C8" s="33">
        <v>0</v>
      </c>
      <c r="D8" s="33">
        <v>0</v>
      </c>
      <c r="E8" s="33">
        <v>0</v>
      </c>
      <c r="F8" s="33">
        <v>0</v>
      </c>
      <c r="G8" s="33">
        <f t="shared" si="0"/>
        <v>0</v>
      </c>
      <c r="H8" s="33">
        <f t="shared" si="1"/>
        <v>0</v>
      </c>
      <c r="I8" s="29"/>
      <c r="J8" s="34"/>
    </row>
    <row r="9" spans="1:10" s="6" customFormat="1" ht="18" x14ac:dyDescent="0.25">
      <c r="A9" s="35" t="s">
        <v>12</v>
      </c>
      <c r="B9" s="35" t="s">
        <v>7</v>
      </c>
      <c r="C9" s="33">
        <v>1100.03</v>
      </c>
      <c r="D9" s="33">
        <v>428.54</v>
      </c>
      <c r="E9" s="33">
        <v>399.62</v>
      </c>
      <c r="F9" s="33">
        <v>346.67</v>
      </c>
      <c r="G9" s="33">
        <f t="shared" si="0"/>
        <v>1174.8300000000002</v>
      </c>
      <c r="H9" s="33">
        <f t="shared" si="1"/>
        <v>2274.86</v>
      </c>
      <c r="I9" s="29"/>
      <c r="J9" s="34"/>
    </row>
    <row r="10" spans="1:10" s="6" customFormat="1" ht="18" x14ac:dyDescent="0.25">
      <c r="A10" s="35" t="s">
        <v>13</v>
      </c>
      <c r="B10" s="35" t="s">
        <v>7</v>
      </c>
      <c r="C10" s="33">
        <v>0.32</v>
      </c>
      <c r="D10" s="33">
        <v>0.14000000000000001</v>
      </c>
      <c r="E10" s="33">
        <v>0</v>
      </c>
      <c r="F10" s="33">
        <v>0</v>
      </c>
      <c r="G10" s="33">
        <f t="shared" si="0"/>
        <v>0.14000000000000001</v>
      </c>
      <c r="H10" s="33">
        <f t="shared" si="1"/>
        <v>0.46</v>
      </c>
      <c r="I10" s="29"/>
      <c r="J10" s="34"/>
    </row>
    <row r="11" spans="1:10" s="6" customFormat="1" ht="36" x14ac:dyDescent="0.25">
      <c r="A11" s="35" t="s">
        <v>14</v>
      </c>
      <c r="B11" s="35" t="s">
        <v>7</v>
      </c>
      <c r="C11" s="33">
        <v>139.72</v>
      </c>
      <c r="D11" s="33">
        <v>0</v>
      </c>
      <c r="E11" s="33">
        <v>0</v>
      </c>
      <c r="F11" s="33">
        <v>0</v>
      </c>
      <c r="G11" s="33">
        <f t="shared" si="0"/>
        <v>0</v>
      </c>
      <c r="H11" s="33">
        <f t="shared" si="1"/>
        <v>139.72</v>
      </c>
      <c r="I11" s="29"/>
      <c r="J11" s="34"/>
    </row>
    <row r="12" spans="1:10" s="6" customFormat="1" ht="18" x14ac:dyDescent="0.25">
      <c r="A12" s="35" t="s">
        <v>5</v>
      </c>
      <c r="B12" s="35" t="s">
        <v>7</v>
      </c>
      <c r="C12" s="33">
        <v>8.41</v>
      </c>
      <c r="D12" s="33">
        <v>0</v>
      </c>
      <c r="E12" s="33">
        <v>0</v>
      </c>
      <c r="F12" s="33">
        <v>0</v>
      </c>
      <c r="G12" s="33">
        <f t="shared" si="0"/>
        <v>0</v>
      </c>
      <c r="H12" s="33">
        <f t="shared" si="1"/>
        <v>8.41</v>
      </c>
      <c r="I12" s="29"/>
      <c r="J12" s="34"/>
    </row>
    <row r="13" spans="1:10" s="6" customFormat="1" ht="36" x14ac:dyDescent="0.25">
      <c r="A13" s="35" t="s">
        <v>6</v>
      </c>
      <c r="B13" s="35" t="s">
        <v>8</v>
      </c>
      <c r="C13" s="33">
        <v>2126</v>
      </c>
      <c r="D13" s="33">
        <v>0</v>
      </c>
      <c r="E13" s="33">
        <v>0</v>
      </c>
      <c r="F13" s="33">
        <v>724</v>
      </c>
      <c r="G13" s="33">
        <f>D13+E13+F13</f>
        <v>724</v>
      </c>
      <c r="H13" s="33">
        <f>C13+G13</f>
        <v>2850</v>
      </c>
      <c r="I13" s="29"/>
      <c r="J13" s="34"/>
    </row>
    <row r="14" spans="1:10" s="6" customFormat="1" ht="18" x14ac:dyDescent="0.25">
      <c r="A14" s="35" t="s">
        <v>21</v>
      </c>
      <c r="B14" s="35" t="s">
        <v>26</v>
      </c>
      <c r="C14" s="33">
        <v>0</v>
      </c>
      <c r="D14" s="33">
        <v>0</v>
      </c>
      <c r="E14" s="33">
        <v>0</v>
      </c>
      <c r="F14" s="33">
        <v>40</v>
      </c>
      <c r="G14" s="33">
        <f t="shared" si="0"/>
        <v>40</v>
      </c>
      <c r="H14" s="33">
        <f t="shared" si="1"/>
        <v>40</v>
      </c>
      <c r="I14" s="29"/>
      <c r="J14" s="36"/>
    </row>
    <row r="15" spans="1:10" s="6" customFormat="1" ht="18" x14ac:dyDescent="0.25">
      <c r="A15" s="37" t="s">
        <v>23</v>
      </c>
      <c r="B15" s="37"/>
      <c r="C15" s="38">
        <v>8477.3799999999992</v>
      </c>
      <c r="D15" s="38">
        <f>SUM(D4:D14)</f>
        <v>-925.32</v>
      </c>
      <c r="E15" s="38">
        <f>SUM(E4:E14)</f>
        <v>2292.62</v>
      </c>
      <c r="F15" s="38">
        <f>SUM(F4:F14)</f>
        <v>2890.67</v>
      </c>
      <c r="G15" s="38">
        <f>SUM(G4:G14)</f>
        <v>4257.9699999999993</v>
      </c>
      <c r="H15" s="38">
        <f>SUM(H4:H14)</f>
        <v>12735.349999999999</v>
      </c>
      <c r="I15" s="29"/>
      <c r="J15" s="34"/>
    </row>
    <row r="16" spans="1:10" s="5" customFormat="1" ht="18" x14ac:dyDescent="0.2">
      <c r="A16" s="39" t="s">
        <v>22</v>
      </c>
      <c r="B16" s="40"/>
      <c r="C16" s="33">
        <v>-20751.93</v>
      </c>
      <c r="D16" s="33">
        <v>0</v>
      </c>
      <c r="E16" s="33">
        <v>0</v>
      </c>
      <c r="F16" s="33">
        <v>0</v>
      </c>
      <c r="G16" s="33">
        <f t="shared" si="0"/>
        <v>0</v>
      </c>
      <c r="H16" s="33">
        <f t="shared" si="1"/>
        <v>-20751.93</v>
      </c>
      <c r="I16" s="29"/>
      <c r="J16" s="41"/>
    </row>
    <row r="17" spans="1:13" s="5" customFormat="1" ht="18" x14ac:dyDescent="0.2">
      <c r="A17" s="42" t="s">
        <v>24</v>
      </c>
      <c r="B17" s="42"/>
      <c r="C17" s="43">
        <f>C15+C16</f>
        <v>-12274.550000000001</v>
      </c>
      <c r="D17" s="44">
        <f>D15-D16</f>
        <v>-925.32</v>
      </c>
      <c r="E17" s="44">
        <f>E15-E16</f>
        <v>2292.62</v>
      </c>
      <c r="F17" s="44">
        <f>F15+F16</f>
        <v>2890.67</v>
      </c>
      <c r="G17" s="44">
        <f>G15+G16</f>
        <v>4257.9699999999993</v>
      </c>
      <c r="H17" s="44">
        <f>H15+H16</f>
        <v>-8016.5800000000017</v>
      </c>
      <c r="I17" s="29"/>
      <c r="J17" s="41"/>
    </row>
    <row r="18" spans="1:13" ht="18" x14ac:dyDescent="0.2">
      <c r="A18" s="45" t="s">
        <v>40</v>
      </c>
      <c r="B18" s="45"/>
      <c r="C18" s="45"/>
      <c r="D18" s="45"/>
      <c r="E18" s="45"/>
      <c r="F18" s="45"/>
      <c r="G18" s="45"/>
      <c r="H18" s="45"/>
      <c r="I18" s="45"/>
      <c r="J18" s="45"/>
    </row>
    <row r="19" spans="1:13" ht="36" x14ac:dyDescent="0.2">
      <c r="A19" s="46" t="s">
        <v>0</v>
      </c>
      <c r="B19" s="46" t="s">
        <v>27</v>
      </c>
      <c r="C19" s="46" t="s">
        <v>28</v>
      </c>
      <c r="D19" s="46" t="s">
        <v>29</v>
      </c>
      <c r="E19" s="31" t="s">
        <v>16</v>
      </c>
      <c r="F19" s="47" t="s">
        <v>41</v>
      </c>
      <c r="G19" s="47" t="s">
        <v>42</v>
      </c>
      <c r="H19" s="47" t="s">
        <v>43</v>
      </c>
      <c r="I19" s="47" t="s">
        <v>30</v>
      </c>
      <c r="J19" s="47" t="s">
        <v>20</v>
      </c>
    </row>
    <row r="20" spans="1:13" ht="18" x14ac:dyDescent="0.2">
      <c r="A20" s="48" t="s">
        <v>44</v>
      </c>
      <c r="B20" s="37"/>
      <c r="C20" s="37"/>
      <c r="D20" s="37"/>
      <c r="E20" s="37"/>
      <c r="F20" s="37"/>
      <c r="G20" s="37"/>
      <c r="H20" s="37"/>
      <c r="I20" s="37"/>
      <c r="J20" s="40"/>
    </row>
    <row r="21" spans="1:13" ht="108" x14ac:dyDescent="0.2">
      <c r="A21" s="35" t="s">
        <v>31</v>
      </c>
      <c r="B21" s="32" t="s">
        <v>32</v>
      </c>
      <c r="C21" s="32" t="s">
        <v>33</v>
      </c>
      <c r="D21" s="35" t="s">
        <v>34</v>
      </c>
      <c r="E21" s="33">
        <v>308</v>
      </c>
      <c r="F21" s="49">
        <v>130</v>
      </c>
      <c r="G21" s="49">
        <v>71.58</v>
      </c>
      <c r="H21" s="49">
        <v>0</v>
      </c>
      <c r="I21" s="49">
        <f>SUM(F21:H21)</f>
        <v>201.57999999999998</v>
      </c>
      <c r="J21" s="50">
        <f>E21+I21</f>
        <v>509.58</v>
      </c>
    </row>
    <row r="22" spans="1:13" ht="18" x14ac:dyDescent="0.2">
      <c r="A22" s="35" t="s">
        <v>35</v>
      </c>
      <c r="B22" s="32" t="s">
        <v>32</v>
      </c>
      <c r="C22" s="32" t="s">
        <v>33</v>
      </c>
      <c r="D22" s="35"/>
      <c r="E22" s="33">
        <v>30</v>
      </c>
      <c r="F22" s="49">
        <v>0</v>
      </c>
      <c r="G22" s="49">
        <v>0</v>
      </c>
      <c r="H22" s="49">
        <v>0</v>
      </c>
      <c r="I22" s="49">
        <f t="shared" ref="I22:I25" si="2">SUM(F22:H22)</f>
        <v>0</v>
      </c>
      <c r="J22" s="50">
        <f t="shared" ref="J22:J25" si="3">E22+I22</f>
        <v>30</v>
      </c>
    </row>
    <row r="23" spans="1:13" ht="36" x14ac:dyDescent="0.2">
      <c r="A23" s="35" t="s">
        <v>36</v>
      </c>
      <c r="B23" s="32" t="s">
        <v>32</v>
      </c>
      <c r="C23" s="32" t="s">
        <v>37</v>
      </c>
      <c r="D23" s="35"/>
      <c r="E23" s="51">
        <v>100</v>
      </c>
      <c r="F23" s="52">
        <v>0</v>
      </c>
      <c r="G23" s="52">
        <v>200</v>
      </c>
      <c r="H23" s="52">
        <v>0</v>
      </c>
      <c r="I23" s="52">
        <f t="shared" si="2"/>
        <v>200</v>
      </c>
      <c r="J23" s="53">
        <f t="shared" si="3"/>
        <v>300</v>
      </c>
    </row>
    <row r="24" spans="1:13" ht="36" x14ac:dyDescent="0.2">
      <c r="A24" s="35" t="s">
        <v>46</v>
      </c>
      <c r="B24" s="32" t="s">
        <v>32</v>
      </c>
      <c r="C24" s="32" t="s">
        <v>37</v>
      </c>
      <c r="D24" s="35"/>
      <c r="E24" s="51">
        <v>0</v>
      </c>
      <c r="F24" s="52">
        <v>777.3</v>
      </c>
      <c r="G24" s="52">
        <v>0</v>
      </c>
      <c r="H24" s="52">
        <v>0</v>
      </c>
      <c r="I24" s="52">
        <v>777.3</v>
      </c>
      <c r="J24" s="53">
        <v>777.3</v>
      </c>
    </row>
    <row r="25" spans="1:13" ht="72" x14ac:dyDescent="0.2">
      <c r="A25" s="35" t="s">
        <v>38</v>
      </c>
      <c r="B25" s="35" t="s">
        <v>32</v>
      </c>
      <c r="C25" s="35" t="s">
        <v>39</v>
      </c>
      <c r="D25" s="35"/>
      <c r="E25" s="33">
        <v>5269.79</v>
      </c>
      <c r="F25" s="49">
        <v>1381.8</v>
      </c>
      <c r="G25" s="49">
        <v>1560</v>
      </c>
      <c r="H25" s="49">
        <v>1816.2</v>
      </c>
      <c r="I25" s="49">
        <f t="shared" si="2"/>
        <v>4758</v>
      </c>
      <c r="J25" s="50">
        <f t="shared" si="3"/>
        <v>10027.790000000001</v>
      </c>
    </row>
    <row r="26" spans="1:13" ht="18" x14ac:dyDescent="0.2">
      <c r="A26" s="37" t="s">
        <v>45</v>
      </c>
      <c r="B26" s="37"/>
      <c r="C26" s="37"/>
      <c r="D26" s="37"/>
      <c r="E26" s="54">
        <f>SUM(E21:E25)</f>
        <v>5707.79</v>
      </c>
      <c r="F26" s="54">
        <f>SUM(F21:F25)</f>
        <v>2289.1</v>
      </c>
      <c r="G26" s="54">
        <f>SUM(G21:G25)</f>
        <v>1831.58</v>
      </c>
      <c r="H26" s="54">
        <f>SUM(H21:H25)</f>
        <v>1816.2</v>
      </c>
      <c r="I26" s="49">
        <f>SUM(F26:H26)</f>
        <v>5936.88</v>
      </c>
      <c r="J26" s="50">
        <f>E26+I26</f>
        <v>11644.67</v>
      </c>
    </row>
    <row r="27" spans="1:13" ht="18" x14ac:dyDescent="0.2">
      <c r="A27" s="55" t="s">
        <v>52</v>
      </c>
      <c r="B27" s="55"/>
      <c r="C27" s="55"/>
      <c r="D27" s="55"/>
      <c r="E27" s="55"/>
      <c r="F27" s="55"/>
      <c r="G27" s="55"/>
      <c r="H27" s="55"/>
      <c r="I27" s="55"/>
      <c r="J27" s="55"/>
    </row>
    <row r="28" spans="1:13" ht="18" x14ac:dyDescent="0.2">
      <c r="A28" s="35" t="s">
        <v>47</v>
      </c>
      <c r="B28" s="35" t="s">
        <v>48</v>
      </c>
      <c r="C28" s="35" t="s">
        <v>33</v>
      </c>
      <c r="D28" s="35"/>
      <c r="E28" s="51">
        <v>0</v>
      </c>
      <c r="F28" s="52">
        <v>700</v>
      </c>
      <c r="G28" s="52">
        <v>0</v>
      </c>
      <c r="H28" s="52">
        <v>0</v>
      </c>
      <c r="I28" s="52">
        <f>SUM(F28:H28)</f>
        <v>700</v>
      </c>
      <c r="J28" s="53">
        <f>E28+I28</f>
        <v>700</v>
      </c>
    </row>
    <row r="29" spans="1:13" ht="18" x14ac:dyDescent="0.2">
      <c r="A29" s="35" t="s">
        <v>49</v>
      </c>
      <c r="B29" s="35" t="s">
        <v>50</v>
      </c>
      <c r="C29" s="35" t="s">
        <v>33</v>
      </c>
      <c r="D29" s="35"/>
      <c r="E29" s="51">
        <v>120</v>
      </c>
      <c r="F29" s="52">
        <v>0</v>
      </c>
      <c r="G29" s="52">
        <v>0</v>
      </c>
      <c r="H29" s="52">
        <v>0</v>
      </c>
      <c r="I29" s="52">
        <f t="shared" ref="I29" si="4">SUM(F29:H29)</f>
        <v>0</v>
      </c>
      <c r="J29" s="53">
        <f t="shared" ref="J29" si="5">E29+I29</f>
        <v>120</v>
      </c>
    </row>
    <row r="30" spans="1:13" ht="18" x14ac:dyDescent="0.2">
      <c r="A30" s="56" t="s">
        <v>51</v>
      </c>
      <c r="B30" s="56"/>
      <c r="C30" s="56"/>
      <c r="D30" s="56"/>
      <c r="E30" s="57">
        <f>SUM(E28:E29)</f>
        <v>120</v>
      </c>
      <c r="F30" s="57">
        <f>SUM(F28:F29)</f>
        <v>700</v>
      </c>
      <c r="G30" s="57">
        <f>SUM(G28:G29)</f>
        <v>0</v>
      </c>
      <c r="H30" s="57">
        <f>SUM(H28:H29)</f>
        <v>0</v>
      </c>
      <c r="I30" s="57">
        <f>SUM(I28:I29)</f>
        <v>700</v>
      </c>
      <c r="J30" s="53">
        <f>E30+I30</f>
        <v>820</v>
      </c>
    </row>
    <row r="31" spans="1:13" ht="18" x14ac:dyDescent="0.2">
      <c r="A31" s="58" t="s">
        <v>131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3" ht="36" x14ac:dyDescent="0.2">
      <c r="A32" s="35" t="s">
        <v>53</v>
      </c>
      <c r="B32" s="35" t="s">
        <v>54</v>
      </c>
      <c r="C32" s="35" t="s">
        <v>55</v>
      </c>
      <c r="D32" s="35"/>
      <c r="E32" s="51">
        <v>100.2</v>
      </c>
      <c r="F32" s="52">
        <v>21.5</v>
      </c>
      <c r="G32" s="52">
        <v>21.5</v>
      </c>
      <c r="H32" s="52">
        <v>64.650000000000006</v>
      </c>
      <c r="I32" s="52">
        <f t="shared" ref="I32:I60" si="6">SUM(F32:H32)</f>
        <v>107.65</v>
      </c>
      <c r="J32" s="53">
        <f t="shared" ref="J32:J91" si="7">E32+I32</f>
        <v>207.85000000000002</v>
      </c>
      <c r="K32" s="5"/>
      <c r="L32" s="5"/>
      <c r="M32" s="9">
        <v>215</v>
      </c>
    </row>
    <row r="33" spans="1:13" ht="18" x14ac:dyDescent="0.2">
      <c r="A33" s="35" t="s">
        <v>56</v>
      </c>
      <c r="B33" s="35" t="s">
        <v>54</v>
      </c>
      <c r="C33" s="35" t="s">
        <v>33</v>
      </c>
      <c r="D33" s="35"/>
      <c r="E33" s="51">
        <v>69.5</v>
      </c>
      <c r="F33" s="52">
        <v>16.12</v>
      </c>
      <c r="G33" s="52">
        <v>16.12</v>
      </c>
      <c r="H33" s="52">
        <v>41.8</v>
      </c>
      <c r="I33" s="52">
        <f t="shared" si="6"/>
        <v>74.039999999999992</v>
      </c>
      <c r="J33" s="53">
        <f t="shared" si="7"/>
        <v>143.54</v>
      </c>
      <c r="K33" s="5"/>
      <c r="L33" s="5"/>
      <c r="M33" s="9">
        <v>16.670000000000002</v>
      </c>
    </row>
    <row r="34" spans="1:13" ht="18" x14ac:dyDescent="0.2">
      <c r="A34" s="35" t="s">
        <v>57</v>
      </c>
      <c r="B34" s="35" t="s">
        <v>54</v>
      </c>
      <c r="C34" s="35" t="s">
        <v>33</v>
      </c>
      <c r="D34" s="35"/>
      <c r="E34" s="51">
        <v>114.7</v>
      </c>
      <c r="F34" s="52">
        <v>35.31</v>
      </c>
      <c r="G34" s="52">
        <v>0</v>
      </c>
      <c r="H34" s="52">
        <v>0</v>
      </c>
      <c r="I34" s="52">
        <f t="shared" si="6"/>
        <v>35.31</v>
      </c>
      <c r="J34" s="53">
        <f t="shared" si="7"/>
        <v>150.01</v>
      </c>
      <c r="K34" s="5"/>
      <c r="L34" s="5"/>
      <c r="M34" s="9">
        <v>184.79</v>
      </c>
    </row>
    <row r="35" spans="1:13" ht="36" x14ac:dyDescent="0.2">
      <c r="A35" s="35" t="s">
        <v>58</v>
      </c>
      <c r="B35" s="35" t="s">
        <v>54</v>
      </c>
      <c r="C35" s="35" t="s">
        <v>37</v>
      </c>
      <c r="D35" s="35"/>
      <c r="E35" s="51">
        <v>67.650000000000006</v>
      </c>
      <c r="F35" s="52">
        <v>0</v>
      </c>
      <c r="G35" s="52">
        <v>0</v>
      </c>
      <c r="H35" s="52">
        <v>0</v>
      </c>
      <c r="I35" s="52">
        <f t="shared" si="6"/>
        <v>0</v>
      </c>
      <c r="J35" s="53">
        <f t="shared" si="7"/>
        <v>67.650000000000006</v>
      </c>
      <c r="K35" s="5"/>
      <c r="L35" s="5"/>
      <c r="M35" s="9">
        <v>25.1</v>
      </c>
    </row>
    <row r="36" spans="1:13" ht="72" x14ac:dyDescent="0.2">
      <c r="A36" s="35" t="s">
        <v>59</v>
      </c>
      <c r="B36" s="35" t="s">
        <v>54</v>
      </c>
      <c r="C36" s="35" t="s">
        <v>39</v>
      </c>
      <c r="D36" s="35"/>
      <c r="E36" s="51">
        <v>43.25</v>
      </c>
      <c r="F36" s="52">
        <v>0</v>
      </c>
      <c r="G36" s="52">
        <v>0</v>
      </c>
      <c r="H36" s="52">
        <f>21.5+20.3</f>
        <v>41.8</v>
      </c>
      <c r="I36" s="52">
        <f t="shared" si="6"/>
        <v>41.8</v>
      </c>
      <c r="J36" s="53">
        <f t="shared" si="7"/>
        <v>85.05</v>
      </c>
      <c r="K36" s="5"/>
      <c r="L36" s="5"/>
      <c r="M36" s="9">
        <f>SUM(M21:M35)</f>
        <v>441.56000000000006</v>
      </c>
    </row>
    <row r="37" spans="1:13" ht="18" x14ac:dyDescent="0.2">
      <c r="A37" s="35" t="s">
        <v>60</v>
      </c>
      <c r="B37" s="35" t="s">
        <v>54</v>
      </c>
      <c r="C37" s="35" t="s">
        <v>61</v>
      </c>
      <c r="D37" s="35"/>
      <c r="E37" s="51">
        <v>77.349999999999994</v>
      </c>
      <c r="F37" s="52">
        <v>0</v>
      </c>
      <c r="G37" s="52">
        <v>0</v>
      </c>
      <c r="H37" s="52">
        <v>0</v>
      </c>
      <c r="I37" s="52">
        <f t="shared" si="6"/>
        <v>0</v>
      </c>
      <c r="J37" s="53">
        <f t="shared" si="7"/>
        <v>77.349999999999994</v>
      </c>
      <c r="K37" s="5"/>
      <c r="L37" s="5"/>
      <c r="M37" s="9"/>
    </row>
    <row r="38" spans="1:13" ht="18" x14ac:dyDescent="0.2">
      <c r="A38" s="37" t="s">
        <v>132</v>
      </c>
      <c r="B38" s="37"/>
      <c r="C38" s="37"/>
      <c r="D38" s="37"/>
      <c r="E38" s="57">
        <f>SUM(E32:E37)</f>
        <v>472.65</v>
      </c>
      <c r="F38" s="57">
        <f>SUM(F32:F37)</f>
        <v>72.930000000000007</v>
      </c>
      <c r="G38" s="57">
        <f>SUM(G32:G37)</f>
        <v>37.620000000000005</v>
      </c>
      <c r="H38" s="57">
        <f>SUM(H32:H37)</f>
        <v>148.25</v>
      </c>
      <c r="I38" s="52">
        <f>SUM(F38:H38)</f>
        <v>258.8</v>
      </c>
      <c r="J38" s="53">
        <f>E38+I38</f>
        <v>731.45</v>
      </c>
      <c r="K38" s="10"/>
      <c r="L38" s="10"/>
      <c r="M38" s="11"/>
    </row>
    <row r="39" spans="1:13" ht="18" x14ac:dyDescent="0.2">
      <c r="A39" s="58" t="s">
        <v>133</v>
      </c>
      <c r="B39" s="58"/>
      <c r="C39" s="58"/>
      <c r="D39" s="58"/>
      <c r="E39" s="58"/>
      <c r="F39" s="58"/>
      <c r="G39" s="58"/>
      <c r="H39" s="58"/>
      <c r="I39" s="58"/>
      <c r="J39" s="59"/>
      <c r="K39" s="10"/>
      <c r="L39" s="10"/>
      <c r="M39" s="11"/>
    </row>
    <row r="40" spans="1:13" ht="36" x14ac:dyDescent="0.2">
      <c r="A40" s="35" t="s">
        <v>62</v>
      </c>
      <c r="B40" s="35" t="s">
        <v>63</v>
      </c>
      <c r="C40" s="35" t="s">
        <v>55</v>
      </c>
      <c r="D40" s="35" t="s">
        <v>64</v>
      </c>
      <c r="E40" s="51">
        <v>2291.6999999999998</v>
      </c>
      <c r="F40" s="52">
        <v>603.9</v>
      </c>
      <c r="G40" s="52">
        <v>763.9</v>
      </c>
      <c r="H40" s="52">
        <v>763.9</v>
      </c>
      <c r="I40" s="52">
        <f t="shared" si="6"/>
        <v>2131.6999999999998</v>
      </c>
      <c r="J40" s="53">
        <f t="shared" si="7"/>
        <v>4423.3999999999996</v>
      </c>
      <c r="K40" s="5"/>
      <c r="L40" s="5"/>
      <c r="M40" s="9"/>
    </row>
    <row r="41" spans="1:13" ht="36" x14ac:dyDescent="0.2">
      <c r="A41" s="35" t="s">
        <v>65</v>
      </c>
      <c r="B41" s="35" t="s">
        <v>63</v>
      </c>
      <c r="C41" s="35" t="s">
        <v>55</v>
      </c>
      <c r="D41" s="35"/>
      <c r="E41" s="51">
        <v>89</v>
      </c>
      <c r="F41" s="52">
        <v>110</v>
      </c>
      <c r="G41" s="52">
        <v>0</v>
      </c>
      <c r="H41" s="52">
        <v>0</v>
      </c>
      <c r="I41" s="52">
        <f t="shared" si="6"/>
        <v>110</v>
      </c>
      <c r="J41" s="53">
        <f t="shared" si="7"/>
        <v>199</v>
      </c>
      <c r="K41" s="5"/>
      <c r="L41" s="5"/>
      <c r="M41" s="9"/>
    </row>
    <row r="42" spans="1:13" ht="216" x14ac:dyDescent="0.2">
      <c r="A42" s="35" t="s">
        <v>66</v>
      </c>
      <c r="B42" s="35" t="s">
        <v>63</v>
      </c>
      <c r="C42" s="35" t="s">
        <v>55</v>
      </c>
      <c r="D42" s="35" t="s">
        <v>67</v>
      </c>
      <c r="E42" s="51">
        <v>241.3</v>
      </c>
      <c r="F42" s="52">
        <v>0</v>
      </c>
      <c r="G42" s="52">
        <v>0</v>
      </c>
      <c r="H42" s="52">
        <v>0</v>
      </c>
      <c r="I42" s="52">
        <f t="shared" si="6"/>
        <v>0</v>
      </c>
      <c r="J42" s="53">
        <f t="shared" si="7"/>
        <v>241.3</v>
      </c>
      <c r="K42" s="5"/>
      <c r="L42" s="5"/>
      <c r="M42" s="9"/>
    </row>
    <row r="43" spans="1:13" ht="36" x14ac:dyDescent="0.2">
      <c r="A43" s="35" t="s">
        <v>68</v>
      </c>
      <c r="B43" s="35" t="s">
        <v>63</v>
      </c>
      <c r="C43" s="35" t="s">
        <v>55</v>
      </c>
      <c r="D43" s="35" t="s">
        <v>69</v>
      </c>
      <c r="E43" s="51">
        <v>583.33000000000004</v>
      </c>
      <c r="F43" s="52">
        <v>0</v>
      </c>
      <c r="G43" s="52">
        <v>0</v>
      </c>
      <c r="H43" s="52">
        <v>0</v>
      </c>
      <c r="I43" s="52">
        <f t="shared" si="6"/>
        <v>0</v>
      </c>
      <c r="J43" s="53">
        <f t="shared" si="7"/>
        <v>583.33000000000004</v>
      </c>
      <c r="K43" s="5"/>
      <c r="L43" s="5"/>
      <c r="M43" s="9"/>
    </row>
    <row r="44" spans="1:13" ht="126" x14ac:dyDescent="0.2">
      <c r="A44" s="35" t="s">
        <v>70</v>
      </c>
      <c r="B44" s="35" t="s">
        <v>63</v>
      </c>
      <c r="C44" s="35" t="s">
        <v>33</v>
      </c>
      <c r="D44" s="35" t="s">
        <v>71</v>
      </c>
      <c r="E44" s="51">
        <v>275.52</v>
      </c>
      <c r="F44" s="52">
        <v>0</v>
      </c>
      <c r="G44" s="52">
        <v>0</v>
      </c>
      <c r="H44" s="52">
        <v>0</v>
      </c>
      <c r="I44" s="52">
        <f>SUM(F44:H44)</f>
        <v>0</v>
      </c>
      <c r="J44" s="53">
        <f>E44+I44</f>
        <v>275.52</v>
      </c>
      <c r="K44" s="5"/>
      <c r="L44" s="5"/>
      <c r="M44" s="9"/>
    </row>
    <row r="45" spans="1:13" ht="18" x14ac:dyDescent="0.2">
      <c r="A45" s="35" t="s">
        <v>72</v>
      </c>
      <c r="B45" s="35" t="s">
        <v>63</v>
      </c>
      <c r="C45" s="35" t="s">
        <v>33</v>
      </c>
      <c r="D45" s="35"/>
      <c r="E45" s="51">
        <v>0</v>
      </c>
      <c r="F45" s="52">
        <v>28.45</v>
      </c>
      <c r="G45" s="52">
        <v>3.95</v>
      </c>
      <c r="H45" s="52">
        <v>0</v>
      </c>
      <c r="I45" s="52">
        <f t="shared" si="6"/>
        <v>32.4</v>
      </c>
      <c r="J45" s="53">
        <f t="shared" si="7"/>
        <v>32.4</v>
      </c>
      <c r="K45" s="5"/>
      <c r="L45" s="5"/>
      <c r="M45" s="9"/>
    </row>
    <row r="46" spans="1:13" ht="18" x14ac:dyDescent="0.2">
      <c r="A46" s="35" t="s">
        <v>73</v>
      </c>
      <c r="B46" s="35" t="s">
        <v>63</v>
      </c>
      <c r="C46" s="35" t="s">
        <v>33</v>
      </c>
      <c r="D46" s="35" t="s">
        <v>74</v>
      </c>
      <c r="E46" s="51">
        <v>95.699999999999989</v>
      </c>
      <c r="F46" s="52">
        <v>0</v>
      </c>
      <c r="G46" s="52">
        <v>63.8</v>
      </c>
      <c r="H46" s="52">
        <v>31.9</v>
      </c>
      <c r="I46" s="52">
        <f t="shared" si="6"/>
        <v>95.699999999999989</v>
      </c>
      <c r="J46" s="53">
        <f t="shared" si="7"/>
        <v>191.39999999999998</v>
      </c>
      <c r="K46" s="5"/>
      <c r="L46" s="5"/>
      <c r="M46" s="9">
        <v>6</v>
      </c>
    </row>
    <row r="47" spans="1:13" ht="90" x14ac:dyDescent="0.2">
      <c r="A47" s="35" t="s">
        <v>75</v>
      </c>
      <c r="B47" s="35" t="s">
        <v>63</v>
      </c>
      <c r="C47" s="35" t="s">
        <v>33</v>
      </c>
      <c r="D47" s="35" t="s">
        <v>76</v>
      </c>
      <c r="E47" s="51">
        <v>131.19</v>
      </c>
      <c r="F47" s="52">
        <v>0</v>
      </c>
      <c r="G47" s="52">
        <v>16.579999999999998</v>
      </c>
      <c r="H47" s="52">
        <v>44.13</v>
      </c>
      <c r="I47" s="52">
        <f t="shared" si="6"/>
        <v>60.71</v>
      </c>
      <c r="J47" s="53">
        <f t="shared" si="7"/>
        <v>191.9</v>
      </c>
      <c r="K47" s="5"/>
      <c r="L47" s="5"/>
      <c r="M47" s="9">
        <v>1</v>
      </c>
    </row>
    <row r="48" spans="1:13" ht="72" x14ac:dyDescent="0.2">
      <c r="A48" s="35" t="s">
        <v>77</v>
      </c>
      <c r="B48" s="35" t="s">
        <v>63</v>
      </c>
      <c r="C48" s="35" t="s">
        <v>33</v>
      </c>
      <c r="D48" s="35" t="s">
        <v>78</v>
      </c>
      <c r="E48" s="51">
        <v>0</v>
      </c>
      <c r="F48" s="52">
        <v>300</v>
      </c>
      <c r="G48" s="52">
        <v>0</v>
      </c>
      <c r="H48" s="52">
        <v>30</v>
      </c>
      <c r="I48" s="52">
        <f t="shared" si="6"/>
        <v>330</v>
      </c>
      <c r="J48" s="53">
        <f t="shared" si="7"/>
        <v>330</v>
      </c>
      <c r="K48" s="5"/>
      <c r="L48" s="5"/>
      <c r="M48" s="9">
        <v>1.5</v>
      </c>
    </row>
    <row r="49" spans="1:13" ht="18" x14ac:dyDescent="0.2">
      <c r="A49" s="35" t="s">
        <v>79</v>
      </c>
      <c r="B49" s="35" t="s">
        <v>63</v>
      </c>
      <c r="C49" s="35" t="s">
        <v>33</v>
      </c>
      <c r="D49" s="35"/>
      <c r="E49" s="51">
        <v>0</v>
      </c>
      <c r="F49" s="52">
        <v>0</v>
      </c>
      <c r="G49" s="52">
        <v>40.46</v>
      </c>
      <c r="H49" s="52">
        <v>50.53</v>
      </c>
      <c r="I49" s="52">
        <f>SUM(F49:H49)</f>
        <v>90.990000000000009</v>
      </c>
      <c r="J49" s="53">
        <f>E49+I49</f>
        <v>90.990000000000009</v>
      </c>
      <c r="K49" s="5"/>
      <c r="L49" s="5"/>
      <c r="M49" s="9">
        <v>1.5</v>
      </c>
    </row>
    <row r="50" spans="1:13" ht="18" x14ac:dyDescent="0.2">
      <c r="A50" s="35" t="s">
        <v>80</v>
      </c>
      <c r="B50" s="35" t="s">
        <v>63</v>
      </c>
      <c r="C50" s="35" t="s">
        <v>33</v>
      </c>
      <c r="D50" s="35"/>
      <c r="E50" s="51">
        <v>50</v>
      </c>
      <c r="F50" s="52">
        <v>0</v>
      </c>
      <c r="G50" s="52">
        <v>0</v>
      </c>
      <c r="H50" s="52">
        <v>0</v>
      </c>
      <c r="I50" s="52">
        <f t="shared" si="6"/>
        <v>0</v>
      </c>
      <c r="J50" s="53">
        <f t="shared" si="7"/>
        <v>50</v>
      </c>
      <c r="K50" s="5"/>
      <c r="L50" s="5"/>
      <c r="M50" s="9">
        <v>1.5</v>
      </c>
    </row>
    <row r="51" spans="1:13" ht="18" x14ac:dyDescent="0.2">
      <c r="A51" s="35" t="s">
        <v>81</v>
      </c>
      <c r="B51" s="35" t="s">
        <v>63</v>
      </c>
      <c r="C51" s="35" t="s">
        <v>33</v>
      </c>
      <c r="D51" s="35"/>
      <c r="E51" s="51">
        <v>0</v>
      </c>
      <c r="F51" s="52">
        <v>105.74</v>
      </c>
      <c r="G51" s="52">
        <v>0</v>
      </c>
      <c r="H51" s="52">
        <v>0</v>
      </c>
      <c r="I51" s="52">
        <f>SUM(F51:H51)</f>
        <v>105.74</v>
      </c>
      <c r="J51" s="53">
        <f>E51+I51</f>
        <v>105.74</v>
      </c>
      <c r="K51" s="5"/>
      <c r="L51" s="5"/>
      <c r="M51" s="9">
        <v>1.6</v>
      </c>
    </row>
    <row r="52" spans="1:13" ht="18" x14ac:dyDescent="0.2">
      <c r="A52" s="35" t="s">
        <v>82</v>
      </c>
      <c r="B52" s="35" t="s">
        <v>63</v>
      </c>
      <c r="C52" s="35" t="s">
        <v>33</v>
      </c>
      <c r="D52" s="35"/>
      <c r="E52" s="51">
        <v>9.8800000000000008</v>
      </c>
      <c r="F52" s="52">
        <v>0</v>
      </c>
      <c r="G52" s="52">
        <v>0</v>
      </c>
      <c r="H52" s="52">
        <v>0</v>
      </c>
      <c r="I52" s="52">
        <f t="shared" si="6"/>
        <v>0</v>
      </c>
      <c r="J52" s="53">
        <f t="shared" si="7"/>
        <v>9.8800000000000008</v>
      </c>
      <c r="K52" s="5"/>
      <c r="L52" s="5"/>
      <c r="M52" s="9">
        <v>1.6</v>
      </c>
    </row>
    <row r="53" spans="1:13" ht="18" x14ac:dyDescent="0.2">
      <c r="A53" s="35" t="s">
        <v>83</v>
      </c>
      <c r="B53" s="35" t="s">
        <v>63</v>
      </c>
      <c r="C53" s="35" t="s">
        <v>33</v>
      </c>
      <c r="D53" s="35"/>
      <c r="E53" s="51">
        <v>12.94</v>
      </c>
      <c r="F53" s="52">
        <v>3.32</v>
      </c>
      <c r="G53" s="52">
        <v>3.32</v>
      </c>
      <c r="H53" s="52">
        <v>0</v>
      </c>
      <c r="I53" s="52">
        <f t="shared" si="6"/>
        <v>6.64</v>
      </c>
      <c r="J53" s="53">
        <f t="shared" si="7"/>
        <v>19.579999999999998</v>
      </c>
      <c r="K53" s="5"/>
      <c r="L53" s="5"/>
      <c r="M53" s="9">
        <v>4</v>
      </c>
    </row>
    <row r="54" spans="1:13" ht="18" x14ac:dyDescent="0.2">
      <c r="A54" s="35" t="s">
        <v>84</v>
      </c>
      <c r="B54" s="35" t="s">
        <v>63</v>
      </c>
      <c r="C54" s="35" t="s">
        <v>33</v>
      </c>
      <c r="D54" s="35"/>
      <c r="E54" s="51">
        <v>17.850000000000001</v>
      </c>
      <c r="F54" s="52">
        <v>0</v>
      </c>
      <c r="G54" s="52">
        <v>0</v>
      </c>
      <c r="H54" s="52">
        <v>0</v>
      </c>
      <c r="I54" s="52">
        <f t="shared" si="6"/>
        <v>0</v>
      </c>
      <c r="J54" s="53">
        <f t="shared" si="7"/>
        <v>17.850000000000001</v>
      </c>
      <c r="K54" s="5"/>
      <c r="L54" s="5"/>
      <c r="M54" s="9">
        <v>1.5</v>
      </c>
    </row>
    <row r="55" spans="1:13" ht="18" x14ac:dyDescent="0.2">
      <c r="A55" s="35" t="s">
        <v>85</v>
      </c>
      <c r="B55" s="35" t="s">
        <v>63</v>
      </c>
      <c r="C55" s="35" t="s">
        <v>33</v>
      </c>
      <c r="D55" s="35"/>
      <c r="E55" s="51">
        <v>150</v>
      </c>
      <c r="F55" s="52">
        <v>0</v>
      </c>
      <c r="G55" s="52">
        <v>0</v>
      </c>
      <c r="H55" s="52">
        <v>0</v>
      </c>
      <c r="I55" s="52">
        <f t="shared" si="6"/>
        <v>0</v>
      </c>
      <c r="J55" s="53">
        <f t="shared" si="7"/>
        <v>150</v>
      </c>
      <c r="K55" s="5"/>
      <c r="L55" s="5"/>
      <c r="M55" s="9">
        <v>4</v>
      </c>
    </row>
    <row r="56" spans="1:13" ht="18" x14ac:dyDescent="0.2">
      <c r="A56" s="35" t="s">
        <v>86</v>
      </c>
      <c r="B56" s="35" t="s">
        <v>63</v>
      </c>
      <c r="C56" s="35" t="s">
        <v>33</v>
      </c>
      <c r="D56" s="35"/>
      <c r="E56" s="51">
        <v>200</v>
      </c>
      <c r="F56" s="52">
        <v>0</v>
      </c>
      <c r="G56" s="52">
        <v>0</v>
      </c>
      <c r="H56" s="52">
        <v>0</v>
      </c>
      <c r="I56" s="52">
        <f t="shared" si="6"/>
        <v>0</v>
      </c>
      <c r="J56" s="53">
        <f t="shared" si="7"/>
        <v>200</v>
      </c>
      <c r="K56" s="5"/>
      <c r="L56" s="5"/>
      <c r="M56" s="9">
        <v>0.2</v>
      </c>
    </row>
    <row r="57" spans="1:13" ht="18" x14ac:dyDescent="0.2">
      <c r="A57" s="35" t="s">
        <v>87</v>
      </c>
      <c r="B57" s="35" t="s">
        <v>63</v>
      </c>
      <c r="C57" s="35" t="s">
        <v>33</v>
      </c>
      <c r="D57" s="35"/>
      <c r="E57" s="51">
        <v>300</v>
      </c>
      <c r="F57" s="52">
        <v>0</v>
      </c>
      <c r="G57" s="52">
        <v>0</v>
      </c>
      <c r="H57" s="52">
        <v>0</v>
      </c>
      <c r="I57" s="52">
        <f t="shared" si="6"/>
        <v>0</v>
      </c>
      <c r="J57" s="53">
        <f t="shared" si="7"/>
        <v>300</v>
      </c>
      <c r="K57" s="5"/>
      <c r="L57" s="5"/>
      <c r="M57" s="9">
        <v>0.25</v>
      </c>
    </row>
    <row r="58" spans="1:13" ht="18" x14ac:dyDescent="0.2">
      <c r="A58" s="37" t="s">
        <v>134</v>
      </c>
      <c r="B58" s="37"/>
      <c r="C58" s="37"/>
      <c r="D58" s="37"/>
      <c r="E58" s="57">
        <f>SUM(E40:E57)</f>
        <v>4448.41</v>
      </c>
      <c r="F58" s="57">
        <f>SUM(F40:F57)</f>
        <v>1151.4099999999999</v>
      </c>
      <c r="G58" s="57">
        <f>SUM(G40:G57)</f>
        <v>892.0100000000001</v>
      </c>
      <c r="H58" s="57">
        <f>SUM(H40:H57)</f>
        <v>920.45999999999992</v>
      </c>
      <c r="I58" s="52">
        <f>SUM(F58:H58)</f>
        <v>2963.88</v>
      </c>
      <c r="J58" s="53">
        <f>E58+I58</f>
        <v>7412.29</v>
      </c>
      <c r="K58" s="10"/>
      <c r="L58" s="10"/>
      <c r="M58" s="11">
        <v>3</v>
      </c>
    </row>
    <row r="59" spans="1:13" ht="18" x14ac:dyDescent="0.2">
      <c r="A59" s="58" t="s">
        <v>135</v>
      </c>
      <c r="B59" s="58"/>
      <c r="C59" s="58"/>
      <c r="D59" s="58"/>
      <c r="E59" s="58"/>
      <c r="F59" s="58"/>
      <c r="G59" s="58"/>
      <c r="H59" s="58"/>
      <c r="I59" s="58"/>
      <c r="J59" s="59"/>
      <c r="K59" s="10"/>
      <c r="L59" s="10"/>
      <c r="M59" s="11"/>
    </row>
    <row r="60" spans="1:13" ht="54" x14ac:dyDescent="0.2">
      <c r="A60" s="35" t="s">
        <v>88</v>
      </c>
      <c r="B60" s="35" t="s">
        <v>89</v>
      </c>
      <c r="C60" s="35" t="s">
        <v>90</v>
      </c>
      <c r="D60" s="35"/>
      <c r="E60" s="51">
        <v>3187.7799999999997</v>
      </c>
      <c r="F60" s="52">
        <v>1052.1600000000001</v>
      </c>
      <c r="G60" s="52">
        <v>1052.1600000000001</v>
      </c>
      <c r="H60" s="52">
        <v>1052.1600000000001</v>
      </c>
      <c r="I60" s="52">
        <f t="shared" si="6"/>
        <v>3156.4800000000005</v>
      </c>
      <c r="J60" s="53">
        <f t="shared" si="7"/>
        <v>6344.26</v>
      </c>
      <c r="K60" s="5"/>
      <c r="L60" s="5"/>
      <c r="M60" s="9">
        <v>2</v>
      </c>
    </row>
    <row r="61" spans="1:13" ht="18" x14ac:dyDescent="0.2">
      <c r="A61" s="37" t="s">
        <v>136</v>
      </c>
      <c r="B61" s="37"/>
      <c r="C61" s="37"/>
      <c r="D61" s="37"/>
      <c r="E61" s="37"/>
      <c r="F61" s="37"/>
      <c r="G61" s="37"/>
      <c r="H61" s="37"/>
      <c r="I61" s="37"/>
      <c r="J61" s="37"/>
      <c r="K61" s="10"/>
      <c r="L61" s="10"/>
      <c r="M61" s="11">
        <v>2.4</v>
      </c>
    </row>
    <row r="62" spans="1:13" ht="36" x14ac:dyDescent="0.2">
      <c r="A62" s="35" t="s">
        <v>91</v>
      </c>
      <c r="B62" s="35" t="s">
        <v>92</v>
      </c>
      <c r="C62" s="35" t="s">
        <v>55</v>
      </c>
      <c r="D62" s="35" t="s">
        <v>93</v>
      </c>
      <c r="E62" s="51">
        <v>4750.8599999999997</v>
      </c>
      <c r="F62" s="52">
        <f>1887.41-0.55</f>
        <v>1886.8600000000001</v>
      </c>
      <c r="G62" s="52">
        <f>2169.1-1.61</f>
        <v>2167.4899999999998</v>
      </c>
      <c r="H62" s="52">
        <f>2028.6-0.42</f>
        <v>2028.1799999999998</v>
      </c>
      <c r="I62" s="52">
        <f>SUM(F62:H62)</f>
        <v>6082.53</v>
      </c>
      <c r="J62" s="53">
        <f t="shared" si="7"/>
        <v>10833.39</v>
      </c>
      <c r="K62" s="5"/>
      <c r="L62" s="5"/>
      <c r="M62" s="9">
        <v>1</v>
      </c>
    </row>
    <row r="63" spans="1:13" ht="72" x14ac:dyDescent="0.2">
      <c r="A63" s="35" t="s">
        <v>94</v>
      </c>
      <c r="B63" s="35" t="s">
        <v>92</v>
      </c>
      <c r="C63" s="35" t="s">
        <v>33</v>
      </c>
      <c r="D63" s="60" t="s">
        <v>95</v>
      </c>
      <c r="E63" s="51">
        <v>380.09000000000003</v>
      </c>
      <c r="F63" s="52">
        <v>150.86000000000001</v>
      </c>
      <c r="G63" s="52">
        <v>173.49</v>
      </c>
      <c r="H63" s="52">
        <v>162.16999999999999</v>
      </c>
      <c r="I63" s="52">
        <f t="shared" ref="I63:I79" si="8">SUM(F63:H63)</f>
        <v>486.52</v>
      </c>
      <c r="J63" s="53">
        <f t="shared" si="7"/>
        <v>866.61</v>
      </c>
      <c r="K63" s="5"/>
      <c r="L63" s="5"/>
      <c r="M63" s="9">
        <f>SUM(M46:M62)</f>
        <v>33.049999999999997</v>
      </c>
    </row>
    <row r="64" spans="1:13" ht="36" x14ac:dyDescent="0.2">
      <c r="A64" s="35" t="s">
        <v>96</v>
      </c>
      <c r="B64" s="35" t="s">
        <v>92</v>
      </c>
      <c r="C64" s="35" t="s">
        <v>33</v>
      </c>
      <c r="D64" s="35" t="s">
        <v>97</v>
      </c>
      <c r="E64" s="51">
        <v>60.759999999999991</v>
      </c>
      <c r="F64" s="52">
        <v>18.86</v>
      </c>
      <c r="G64" s="52">
        <v>21.69</v>
      </c>
      <c r="H64" s="52">
        <v>20.27</v>
      </c>
      <c r="I64" s="52">
        <f t="shared" si="8"/>
        <v>60.819999999999993</v>
      </c>
      <c r="J64" s="53">
        <f t="shared" si="7"/>
        <v>121.57999999999998</v>
      </c>
      <c r="K64" s="5"/>
      <c r="L64" s="5"/>
      <c r="M64" s="9"/>
    </row>
    <row r="65" spans="1:13" ht="18" x14ac:dyDescent="0.2">
      <c r="A65" s="35" t="s">
        <v>98</v>
      </c>
      <c r="B65" s="35" t="s">
        <v>92</v>
      </c>
      <c r="C65" s="35" t="s">
        <v>33</v>
      </c>
      <c r="D65" s="35" t="s">
        <v>99</v>
      </c>
      <c r="E65" s="51">
        <v>290.7</v>
      </c>
      <c r="F65" s="52">
        <v>0</v>
      </c>
      <c r="G65" s="52">
        <v>11.2</v>
      </c>
      <c r="H65" s="52">
        <v>107.8</v>
      </c>
      <c r="I65" s="52">
        <f t="shared" si="8"/>
        <v>119</v>
      </c>
      <c r="J65" s="53">
        <f t="shared" si="7"/>
        <v>409.7</v>
      </c>
      <c r="K65" s="5"/>
      <c r="L65" s="5"/>
      <c r="M65" s="9"/>
    </row>
    <row r="66" spans="1:13" ht="216" x14ac:dyDescent="0.2">
      <c r="A66" s="35" t="s">
        <v>100</v>
      </c>
      <c r="B66" s="35" t="s">
        <v>92</v>
      </c>
      <c r="C66" s="35" t="s">
        <v>101</v>
      </c>
      <c r="D66" s="35"/>
      <c r="E66" s="51">
        <v>1496.8</v>
      </c>
      <c r="F66" s="52">
        <f>168.94+225.25+34.64+7.61+46.18+10.14+13.51+18.01</f>
        <v>524.28</v>
      </c>
      <c r="G66" s="52">
        <f>168.94+225.25+34.63+7.6+46.18+10.14+13.51+18.01</f>
        <v>524.26</v>
      </c>
      <c r="H66" s="52">
        <f>172.86+230.49+35.44+7.78+47.25+10.37+13.82+18.42</f>
        <v>536.42999999999995</v>
      </c>
      <c r="I66" s="52">
        <f t="shared" si="8"/>
        <v>1584.9699999999998</v>
      </c>
      <c r="J66" s="53">
        <f t="shared" si="7"/>
        <v>3081.7699999999995</v>
      </c>
      <c r="K66" s="5"/>
      <c r="L66" s="5"/>
      <c r="M66" s="9"/>
    </row>
    <row r="67" spans="1:13" ht="108" x14ac:dyDescent="0.2">
      <c r="A67" s="35" t="s">
        <v>102</v>
      </c>
      <c r="B67" s="35" t="s">
        <v>103</v>
      </c>
      <c r="C67" s="35" t="s">
        <v>33</v>
      </c>
      <c r="D67" s="35" t="s">
        <v>104</v>
      </c>
      <c r="E67" s="51">
        <v>1328.3</v>
      </c>
      <c r="F67" s="52">
        <v>491.69</v>
      </c>
      <c r="G67" s="52">
        <v>542.16999999999996</v>
      </c>
      <c r="H67" s="52">
        <v>506.81</v>
      </c>
      <c r="I67" s="52">
        <f>SUM(F67:H67)</f>
        <v>1540.6699999999998</v>
      </c>
      <c r="J67" s="53">
        <f t="shared" si="7"/>
        <v>2868.97</v>
      </c>
      <c r="K67" s="5"/>
      <c r="L67" s="5"/>
      <c r="M67" s="9"/>
    </row>
    <row r="68" spans="1:13" ht="18" x14ac:dyDescent="0.2">
      <c r="A68" s="37" t="s">
        <v>137</v>
      </c>
      <c r="B68" s="37"/>
      <c r="C68" s="37"/>
      <c r="D68" s="37"/>
      <c r="E68" s="57">
        <f>SUM(E62:E67)</f>
        <v>8307.51</v>
      </c>
      <c r="F68" s="57">
        <f>SUM(F62:F67)</f>
        <v>3072.5500000000006</v>
      </c>
      <c r="G68" s="57">
        <f>SUM(G62:G67)</f>
        <v>3440.2999999999993</v>
      </c>
      <c r="H68" s="57">
        <f>SUM(H62:H67)</f>
        <v>3361.66</v>
      </c>
      <c r="I68" s="57">
        <f>SUM(I62:I67)</f>
        <v>9874.5099999999984</v>
      </c>
      <c r="J68" s="61">
        <f>E68+I68</f>
        <v>18182.019999999997</v>
      </c>
      <c r="K68" s="10"/>
      <c r="L68" s="10"/>
      <c r="M68" s="11"/>
    </row>
    <row r="69" spans="1:13" ht="18" x14ac:dyDescent="0.2">
      <c r="A69" s="58" t="s">
        <v>138</v>
      </c>
      <c r="B69" s="58"/>
      <c r="C69" s="58"/>
      <c r="D69" s="58"/>
      <c r="E69" s="58"/>
      <c r="F69" s="58"/>
      <c r="G69" s="58"/>
      <c r="H69" s="58"/>
      <c r="I69" s="58"/>
      <c r="J69" s="58"/>
      <c r="K69" s="10"/>
      <c r="L69" s="10"/>
      <c r="M69" s="11"/>
    </row>
    <row r="70" spans="1:13" ht="18" x14ac:dyDescent="0.2">
      <c r="A70" s="35" t="s">
        <v>105</v>
      </c>
      <c r="B70" s="35" t="s">
        <v>106</v>
      </c>
      <c r="C70" s="35" t="s">
        <v>33</v>
      </c>
      <c r="D70" s="35"/>
      <c r="E70" s="51">
        <v>903.24</v>
      </c>
      <c r="F70" s="52">
        <v>0</v>
      </c>
      <c r="G70" s="52">
        <v>0</v>
      </c>
      <c r="H70" s="52">
        <v>0</v>
      </c>
      <c r="I70" s="52">
        <f t="shared" si="8"/>
        <v>0</v>
      </c>
      <c r="J70" s="53">
        <f t="shared" si="7"/>
        <v>903.24</v>
      </c>
      <c r="K70" s="5"/>
      <c r="L70" s="5"/>
      <c r="M70" s="9"/>
    </row>
    <row r="71" spans="1:13" ht="18" x14ac:dyDescent="0.2">
      <c r="A71" s="35" t="s">
        <v>107</v>
      </c>
      <c r="B71" s="35" t="s">
        <v>106</v>
      </c>
      <c r="C71" s="35" t="s">
        <v>33</v>
      </c>
      <c r="D71" s="35"/>
      <c r="E71" s="51">
        <v>0</v>
      </c>
      <c r="F71" s="52">
        <v>0</v>
      </c>
      <c r="G71" s="52">
        <v>0</v>
      </c>
      <c r="H71" s="52">
        <v>55.29</v>
      </c>
      <c r="I71" s="52">
        <f>SUM(F71:H71)</f>
        <v>55.29</v>
      </c>
      <c r="J71" s="53">
        <f>E71+I71</f>
        <v>55.29</v>
      </c>
      <c r="K71" s="5"/>
      <c r="L71" s="5"/>
      <c r="M71" s="9"/>
    </row>
    <row r="72" spans="1:13" ht="18" x14ac:dyDescent="0.2">
      <c r="A72" s="35" t="s">
        <v>108</v>
      </c>
      <c r="B72" s="35" t="s">
        <v>106</v>
      </c>
      <c r="C72" s="35" t="s">
        <v>33</v>
      </c>
      <c r="D72" s="35"/>
      <c r="E72" s="51">
        <v>53.52</v>
      </c>
      <c r="F72" s="52">
        <v>0</v>
      </c>
      <c r="G72" s="52">
        <v>0</v>
      </c>
      <c r="H72" s="52">
        <v>0.01</v>
      </c>
      <c r="I72" s="52">
        <f t="shared" si="8"/>
        <v>0.01</v>
      </c>
      <c r="J72" s="53">
        <f t="shared" si="7"/>
        <v>53.53</v>
      </c>
      <c r="K72" s="5"/>
      <c r="L72" s="5"/>
      <c r="M72" s="9"/>
    </row>
    <row r="73" spans="1:13" ht="18" x14ac:dyDescent="0.2">
      <c r="A73" s="35" t="s">
        <v>109</v>
      </c>
      <c r="B73" s="35" t="s">
        <v>106</v>
      </c>
      <c r="C73" s="35" t="s">
        <v>33</v>
      </c>
      <c r="D73" s="35"/>
      <c r="E73" s="51">
        <v>4.5199999999999996</v>
      </c>
      <c r="F73" s="52">
        <v>161.16</v>
      </c>
      <c r="G73" s="52">
        <v>0</v>
      </c>
      <c r="H73" s="52">
        <v>0</v>
      </c>
      <c r="I73" s="52">
        <f t="shared" si="8"/>
        <v>161.16</v>
      </c>
      <c r="J73" s="53">
        <f t="shared" si="7"/>
        <v>165.68</v>
      </c>
      <c r="K73" s="5"/>
      <c r="L73" s="5"/>
      <c r="M73" s="9"/>
    </row>
    <row r="74" spans="1:13" ht="18" x14ac:dyDescent="0.2">
      <c r="A74" s="35" t="s">
        <v>110</v>
      </c>
      <c r="B74" s="35" t="s">
        <v>106</v>
      </c>
      <c r="C74" s="35" t="s">
        <v>33</v>
      </c>
      <c r="D74" s="35" t="s">
        <v>111</v>
      </c>
      <c r="E74" s="51">
        <v>159.31</v>
      </c>
      <c r="F74" s="52">
        <v>96.55</v>
      </c>
      <c r="G74" s="52">
        <v>179.48</v>
      </c>
      <c r="H74" s="52">
        <v>9.1</v>
      </c>
      <c r="I74" s="52">
        <f t="shared" si="8"/>
        <v>285.13</v>
      </c>
      <c r="J74" s="53">
        <f t="shared" si="7"/>
        <v>444.44</v>
      </c>
      <c r="K74" s="5"/>
      <c r="L74" s="5"/>
      <c r="M74" s="9"/>
    </row>
    <row r="75" spans="1:13" ht="18" x14ac:dyDescent="0.2">
      <c r="A75" s="35" t="s">
        <v>112</v>
      </c>
      <c r="B75" s="35" t="s">
        <v>106</v>
      </c>
      <c r="C75" s="35" t="s">
        <v>33</v>
      </c>
      <c r="D75" s="35"/>
      <c r="E75" s="51">
        <v>170.98</v>
      </c>
      <c r="F75" s="52">
        <v>0</v>
      </c>
      <c r="G75" s="52">
        <v>0</v>
      </c>
      <c r="H75" s="52">
        <v>0</v>
      </c>
      <c r="I75" s="52">
        <f t="shared" si="8"/>
        <v>0</v>
      </c>
      <c r="J75" s="53">
        <f t="shared" si="7"/>
        <v>170.98</v>
      </c>
      <c r="K75" s="5"/>
      <c r="L75" s="5"/>
      <c r="M75" s="9"/>
    </row>
    <row r="76" spans="1:13" ht="18" x14ac:dyDescent="0.2">
      <c r="A76" s="35" t="s">
        <v>113</v>
      </c>
      <c r="B76" s="35" t="s">
        <v>106</v>
      </c>
      <c r="C76" s="35"/>
      <c r="D76" s="35"/>
      <c r="E76" s="51">
        <v>12.44</v>
      </c>
      <c r="F76" s="52">
        <v>0</v>
      </c>
      <c r="G76" s="52">
        <v>0</v>
      </c>
      <c r="H76" s="52">
        <v>0</v>
      </c>
      <c r="I76" s="52">
        <f t="shared" si="8"/>
        <v>0</v>
      </c>
      <c r="J76" s="53">
        <f t="shared" si="7"/>
        <v>12.44</v>
      </c>
      <c r="K76" s="5"/>
      <c r="L76" s="5"/>
      <c r="M76" s="9"/>
    </row>
    <row r="77" spans="1:13" ht="18" x14ac:dyDescent="0.2">
      <c r="A77" s="37" t="s">
        <v>139</v>
      </c>
      <c r="B77" s="37"/>
      <c r="C77" s="37"/>
      <c r="D77" s="37"/>
      <c r="E77" s="57">
        <f>SUM(E70:E76)</f>
        <v>1304.01</v>
      </c>
      <c r="F77" s="57">
        <f>SUM(F70:F76)</f>
        <v>257.70999999999998</v>
      </c>
      <c r="G77" s="57">
        <f>SUM(G70:G76)</f>
        <v>179.48</v>
      </c>
      <c r="H77" s="57">
        <f>SUM(H70:H76)</f>
        <v>64.399999999999991</v>
      </c>
      <c r="I77" s="57">
        <f>SUM(F77:H77)</f>
        <v>501.58999999999992</v>
      </c>
      <c r="J77" s="61">
        <f>E77+I77</f>
        <v>1805.6</v>
      </c>
      <c r="K77" s="10"/>
      <c r="L77" s="10"/>
      <c r="M77" s="11"/>
    </row>
    <row r="78" spans="1:13" ht="18" x14ac:dyDescent="0.2">
      <c r="A78" s="58" t="s">
        <v>140</v>
      </c>
      <c r="B78" s="58"/>
      <c r="C78" s="58"/>
      <c r="D78" s="58"/>
      <c r="E78" s="58"/>
      <c r="F78" s="58"/>
      <c r="G78" s="58"/>
      <c r="H78" s="58"/>
      <c r="I78" s="58"/>
      <c r="J78" s="58"/>
      <c r="K78" s="10"/>
      <c r="L78" s="10"/>
      <c r="M78" s="11"/>
    </row>
    <row r="79" spans="1:13" ht="36" x14ac:dyDescent="0.2">
      <c r="A79" s="35" t="s">
        <v>114</v>
      </c>
      <c r="B79" s="35" t="s">
        <v>115</v>
      </c>
      <c r="C79" s="35" t="s">
        <v>55</v>
      </c>
      <c r="D79" s="35"/>
      <c r="E79" s="51">
        <v>742.6099999999999</v>
      </c>
      <c r="F79" s="52">
        <v>258.14</v>
      </c>
      <c r="G79" s="52">
        <v>303.63</v>
      </c>
      <c r="H79" s="52">
        <v>293.42</v>
      </c>
      <c r="I79" s="52">
        <f t="shared" si="8"/>
        <v>855.19</v>
      </c>
      <c r="J79" s="53">
        <f t="shared" si="7"/>
        <v>1597.8</v>
      </c>
      <c r="K79" s="5"/>
      <c r="L79" s="5"/>
      <c r="M79" s="9"/>
    </row>
    <row r="80" spans="1:13" ht="36" x14ac:dyDescent="0.2">
      <c r="A80" s="35" t="s">
        <v>116</v>
      </c>
      <c r="B80" s="35" t="s">
        <v>115</v>
      </c>
      <c r="C80" s="35" t="s">
        <v>33</v>
      </c>
      <c r="D80" s="35" t="s">
        <v>117</v>
      </c>
      <c r="E80" s="51">
        <v>243</v>
      </c>
      <c r="F80" s="52">
        <v>58</v>
      </c>
      <c r="G80" s="52">
        <v>76</v>
      </c>
      <c r="H80" s="52">
        <v>56</v>
      </c>
      <c r="I80" s="52">
        <f>SUM(F80:H80)</f>
        <v>190</v>
      </c>
      <c r="J80" s="53">
        <f t="shared" si="7"/>
        <v>433</v>
      </c>
      <c r="K80" s="5"/>
      <c r="L80" s="5"/>
      <c r="M80" s="9">
        <v>256.2</v>
      </c>
    </row>
    <row r="81" spans="1:13" ht="18" x14ac:dyDescent="0.2">
      <c r="A81" s="37" t="s">
        <v>141</v>
      </c>
      <c r="B81" s="37"/>
      <c r="C81" s="37"/>
      <c r="D81" s="37"/>
      <c r="E81" s="57">
        <f>SUM(E79:E80)</f>
        <v>985.6099999999999</v>
      </c>
      <c r="F81" s="57">
        <f>SUM(F79:F80)</f>
        <v>316.14</v>
      </c>
      <c r="G81" s="57">
        <f>SUM(G79:G80)</f>
        <v>379.63</v>
      </c>
      <c r="H81" s="57">
        <f>SUM(H79:H80)</f>
        <v>349.42</v>
      </c>
      <c r="I81" s="57">
        <f>SUM(F81:H81)</f>
        <v>1045.19</v>
      </c>
      <c r="J81" s="61">
        <f>E81+I81</f>
        <v>2030.8</v>
      </c>
      <c r="K81" s="10"/>
      <c r="L81" s="10"/>
      <c r="M81" s="11">
        <v>1560</v>
      </c>
    </row>
    <row r="82" spans="1:13" ht="18" x14ac:dyDescent="0.2">
      <c r="A82" s="58" t="s">
        <v>142</v>
      </c>
      <c r="B82" s="58"/>
      <c r="C82" s="58"/>
      <c r="D82" s="58"/>
      <c r="E82" s="58"/>
      <c r="F82" s="58"/>
      <c r="G82" s="58"/>
      <c r="H82" s="58"/>
      <c r="I82" s="58"/>
      <c r="J82" s="58"/>
      <c r="K82" s="10"/>
      <c r="L82" s="10"/>
      <c r="M82" s="11"/>
    </row>
    <row r="83" spans="1:13" ht="36" x14ac:dyDescent="0.2">
      <c r="A83" s="35" t="s">
        <v>118</v>
      </c>
      <c r="B83" s="35" t="s">
        <v>119</v>
      </c>
      <c r="C83" s="35" t="s">
        <v>55</v>
      </c>
      <c r="D83" s="35"/>
      <c r="E83" s="51">
        <v>999.7</v>
      </c>
      <c r="F83" s="52">
        <v>261.8</v>
      </c>
      <c r="G83" s="52">
        <v>317.60000000000002</v>
      </c>
      <c r="H83" s="52">
        <v>468</v>
      </c>
      <c r="I83" s="52">
        <f>SUM(F83:H83)</f>
        <v>1047.4000000000001</v>
      </c>
      <c r="J83" s="53">
        <f t="shared" si="7"/>
        <v>2047.1000000000001</v>
      </c>
      <c r="K83" s="5"/>
      <c r="L83" s="5"/>
      <c r="M83" s="9">
        <v>0</v>
      </c>
    </row>
    <row r="84" spans="1:13" ht="36" x14ac:dyDescent="0.2">
      <c r="A84" s="35" t="s">
        <v>120</v>
      </c>
      <c r="B84" s="35" t="s">
        <v>119</v>
      </c>
      <c r="C84" s="35" t="s">
        <v>55</v>
      </c>
      <c r="D84" s="35"/>
      <c r="E84" s="51">
        <v>1500</v>
      </c>
      <c r="F84" s="52">
        <v>0</v>
      </c>
      <c r="G84" s="52">
        <v>0</v>
      </c>
      <c r="H84" s="52">
        <v>0</v>
      </c>
      <c r="I84" s="52">
        <f t="shared" ref="I84:I91" si="9">SUM(F84:H84)</f>
        <v>0</v>
      </c>
      <c r="J84" s="53">
        <f t="shared" si="7"/>
        <v>1500</v>
      </c>
      <c r="K84" s="5"/>
      <c r="L84" s="5"/>
      <c r="M84" s="9">
        <v>0</v>
      </c>
    </row>
    <row r="85" spans="1:13" ht="18" x14ac:dyDescent="0.2">
      <c r="A85" s="35" t="s">
        <v>121</v>
      </c>
      <c r="B85" s="35" t="s">
        <v>119</v>
      </c>
      <c r="C85" s="35" t="s">
        <v>33</v>
      </c>
      <c r="D85" s="35"/>
      <c r="E85" s="51">
        <v>371</v>
      </c>
      <c r="F85" s="52">
        <v>0</v>
      </c>
      <c r="G85" s="52">
        <v>30</v>
      </c>
      <c r="H85" s="52">
        <v>50</v>
      </c>
      <c r="I85" s="52">
        <f t="shared" si="9"/>
        <v>80</v>
      </c>
      <c r="J85" s="53">
        <f t="shared" si="7"/>
        <v>451</v>
      </c>
      <c r="K85" s="5"/>
      <c r="L85" s="5"/>
      <c r="M85" s="9">
        <f>SUM(M80:M84)</f>
        <v>1816.2</v>
      </c>
    </row>
    <row r="86" spans="1:13" ht="18" x14ac:dyDescent="0.2">
      <c r="A86" s="35" t="s">
        <v>122</v>
      </c>
      <c r="B86" s="35" t="s">
        <v>119</v>
      </c>
      <c r="C86" s="35" t="s">
        <v>33</v>
      </c>
      <c r="D86" s="35"/>
      <c r="E86" s="51">
        <v>119.05</v>
      </c>
      <c r="F86" s="52">
        <v>101.19</v>
      </c>
      <c r="G86" s="52">
        <v>0</v>
      </c>
      <c r="H86" s="52">
        <v>0</v>
      </c>
      <c r="I86" s="52">
        <f t="shared" si="9"/>
        <v>101.19</v>
      </c>
      <c r="J86" s="53">
        <f>E86+I86</f>
        <v>220.24</v>
      </c>
      <c r="K86" s="5"/>
      <c r="L86" s="5"/>
      <c r="M86" s="9"/>
    </row>
    <row r="87" spans="1:13" ht="18" x14ac:dyDescent="0.2">
      <c r="A87" s="35" t="s">
        <v>123</v>
      </c>
      <c r="B87" s="35" t="s">
        <v>119</v>
      </c>
      <c r="C87" s="35" t="s">
        <v>33</v>
      </c>
      <c r="D87" s="35"/>
      <c r="E87" s="51">
        <v>0</v>
      </c>
      <c r="F87" s="52">
        <v>129</v>
      </c>
      <c r="G87" s="52">
        <v>0</v>
      </c>
      <c r="H87" s="52">
        <v>0</v>
      </c>
      <c r="I87" s="52">
        <f t="shared" si="9"/>
        <v>129</v>
      </c>
      <c r="J87" s="53">
        <f>E87+I87</f>
        <v>129</v>
      </c>
      <c r="K87" s="5"/>
      <c r="L87" s="5"/>
      <c r="M87" s="9"/>
    </row>
    <row r="88" spans="1:13" ht="18" x14ac:dyDescent="0.2">
      <c r="A88" s="35" t="s">
        <v>124</v>
      </c>
      <c r="B88" s="35" t="s">
        <v>119</v>
      </c>
      <c r="C88" s="35" t="s">
        <v>33</v>
      </c>
      <c r="D88" s="35"/>
      <c r="E88" s="51">
        <v>0</v>
      </c>
      <c r="F88" s="52">
        <v>2989.6</v>
      </c>
      <c r="G88" s="52">
        <v>0</v>
      </c>
      <c r="H88" s="52">
        <v>0</v>
      </c>
      <c r="I88" s="52">
        <f t="shared" si="9"/>
        <v>2989.6</v>
      </c>
      <c r="J88" s="53">
        <f>E88+I88</f>
        <v>2989.6</v>
      </c>
      <c r="K88" s="5"/>
      <c r="L88" s="5"/>
      <c r="M88" s="9"/>
    </row>
    <row r="89" spans="1:13" ht="18" x14ac:dyDescent="0.2">
      <c r="A89" s="35" t="s">
        <v>125</v>
      </c>
      <c r="B89" s="35" t="s">
        <v>119</v>
      </c>
      <c r="C89" s="35" t="s">
        <v>33</v>
      </c>
      <c r="D89" s="35"/>
      <c r="E89" s="51">
        <v>0</v>
      </c>
      <c r="F89" s="52">
        <v>3200</v>
      </c>
      <c r="G89" s="52">
        <v>0</v>
      </c>
      <c r="H89" s="52">
        <v>0</v>
      </c>
      <c r="I89" s="52">
        <f t="shared" si="9"/>
        <v>3200</v>
      </c>
      <c r="J89" s="53">
        <f>E89+I89</f>
        <v>3200</v>
      </c>
      <c r="K89" s="5"/>
      <c r="L89" s="5"/>
      <c r="M89" s="9"/>
    </row>
    <row r="90" spans="1:13" ht="54" x14ac:dyDescent="0.2">
      <c r="A90" s="35" t="s">
        <v>126</v>
      </c>
      <c r="B90" s="35" t="s">
        <v>119</v>
      </c>
      <c r="C90" s="35" t="s">
        <v>33</v>
      </c>
      <c r="D90" s="35" t="s">
        <v>127</v>
      </c>
      <c r="E90" s="51">
        <v>0</v>
      </c>
      <c r="F90" s="52">
        <v>734.46</v>
      </c>
      <c r="G90" s="52">
        <v>0</v>
      </c>
      <c r="H90" s="52">
        <v>0</v>
      </c>
      <c r="I90" s="52">
        <f t="shared" si="9"/>
        <v>734.46</v>
      </c>
      <c r="J90" s="53">
        <f t="shared" si="7"/>
        <v>734.46</v>
      </c>
      <c r="K90" s="5"/>
      <c r="L90" s="5"/>
      <c r="M90" s="9"/>
    </row>
    <row r="91" spans="1:13" ht="18" x14ac:dyDescent="0.2">
      <c r="A91" s="35" t="s">
        <v>128</v>
      </c>
      <c r="B91" s="35" t="s">
        <v>119</v>
      </c>
      <c r="C91" s="35" t="s">
        <v>33</v>
      </c>
      <c r="D91" s="35"/>
      <c r="E91" s="51">
        <v>180</v>
      </c>
      <c r="F91" s="52">
        <v>0</v>
      </c>
      <c r="G91" s="52">
        <v>0</v>
      </c>
      <c r="H91" s="52">
        <v>0</v>
      </c>
      <c r="I91" s="52">
        <f t="shared" si="9"/>
        <v>0</v>
      </c>
      <c r="J91" s="53">
        <f t="shared" si="7"/>
        <v>180</v>
      </c>
      <c r="K91" s="5"/>
      <c r="L91" s="5"/>
      <c r="M91" s="9"/>
    </row>
    <row r="92" spans="1:13" ht="18" x14ac:dyDescent="0.2">
      <c r="A92" s="37" t="s">
        <v>143</v>
      </c>
      <c r="B92" s="37"/>
      <c r="C92" s="37"/>
      <c r="D92" s="37"/>
      <c r="E92" s="57">
        <f>SUM(E83:E91)</f>
        <v>3169.75</v>
      </c>
      <c r="F92" s="57">
        <f>SUM(F83:F91)</f>
        <v>7416.05</v>
      </c>
      <c r="G92" s="57">
        <f>SUM(G83:G91)</f>
        <v>347.6</v>
      </c>
      <c r="H92" s="57">
        <f>SUM(H83:H91)</f>
        <v>518</v>
      </c>
      <c r="I92" s="57">
        <f>SUM(F92:H92)</f>
        <v>8281.6500000000015</v>
      </c>
      <c r="J92" s="57">
        <f>E92+I92</f>
        <v>11451.400000000001</v>
      </c>
      <c r="K92" s="5"/>
      <c r="L92" s="5"/>
      <c r="M92" s="9"/>
    </row>
    <row r="93" spans="1:13" ht="18" x14ac:dyDescent="0.2">
      <c r="A93" s="48" t="s">
        <v>129</v>
      </c>
      <c r="B93" s="62"/>
      <c r="C93" s="62"/>
      <c r="D93" s="63"/>
      <c r="E93" s="64">
        <f t="shared" ref="E93:J93" si="10">(E26+E30+E38+E58+E60+E68+E77+E81+E92)</f>
        <v>27703.51</v>
      </c>
      <c r="F93" s="64">
        <f t="shared" si="10"/>
        <v>16328.05</v>
      </c>
      <c r="G93" s="64">
        <f t="shared" si="10"/>
        <v>8160.3799999999992</v>
      </c>
      <c r="H93" s="64">
        <f t="shared" si="10"/>
        <v>8230.5499999999993</v>
      </c>
      <c r="I93" s="64">
        <f t="shared" si="10"/>
        <v>32718.98</v>
      </c>
      <c r="J93" s="64">
        <f t="shared" si="10"/>
        <v>60422.49</v>
      </c>
      <c r="K93" s="5"/>
      <c r="L93" s="5"/>
      <c r="M93" s="9"/>
    </row>
    <row r="94" spans="1:13" ht="18" x14ac:dyDescent="0.2">
      <c r="A94" s="48" t="s">
        <v>130</v>
      </c>
      <c r="B94" s="62"/>
      <c r="C94" s="62"/>
      <c r="D94" s="63"/>
      <c r="E94" s="64">
        <f>(C17-E93)</f>
        <v>-39978.06</v>
      </c>
      <c r="F94" s="64">
        <f>(D17-F93)</f>
        <v>-17253.37</v>
      </c>
      <c r="G94" s="64">
        <f>(E17-G93)</f>
        <v>-5867.7599999999993</v>
      </c>
      <c r="H94" s="64">
        <f>(F17-H93)</f>
        <v>-5339.8799999999992</v>
      </c>
      <c r="I94" s="64">
        <f>(G17-I93)</f>
        <v>-28461.010000000002</v>
      </c>
      <c r="J94" s="65"/>
      <c r="K94" s="5"/>
      <c r="L94" s="5"/>
      <c r="M94" s="9"/>
    </row>
    <row r="95" spans="1:13" ht="18" x14ac:dyDescent="0.2">
      <c r="A95" s="66" t="s">
        <v>144</v>
      </c>
      <c r="B95" s="67"/>
      <c r="C95" s="67"/>
      <c r="D95" s="67"/>
      <c r="E95" s="67"/>
      <c r="F95" s="68"/>
      <c r="G95" s="69"/>
      <c r="H95" s="69"/>
      <c r="I95" s="69"/>
      <c r="J95" s="69"/>
      <c r="K95" s="5"/>
      <c r="L95" s="5"/>
      <c r="M95" s="9"/>
    </row>
    <row r="96" spans="1:13" ht="36" x14ac:dyDescent="0.2">
      <c r="A96" s="30" t="s">
        <v>0</v>
      </c>
      <c r="B96" s="30" t="s">
        <v>1</v>
      </c>
      <c r="C96" s="70" t="s">
        <v>16</v>
      </c>
      <c r="D96" s="70" t="s">
        <v>145</v>
      </c>
      <c r="E96" s="70" t="s">
        <v>146</v>
      </c>
      <c r="F96" s="70" t="s">
        <v>20</v>
      </c>
      <c r="G96" s="69"/>
      <c r="H96" s="69"/>
      <c r="I96" s="69"/>
      <c r="J96" s="69"/>
      <c r="K96" s="5"/>
      <c r="L96" s="5"/>
      <c r="M96" s="9"/>
    </row>
    <row r="97" spans="1:13" ht="36" x14ac:dyDescent="0.2">
      <c r="A97" s="32" t="s">
        <v>147</v>
      </c>
      <c r="B97" s="32" t="s">
        <v>148</v>
      </c>
      <c r="C97" s="51">
        <v>320.86000000000035</v>
      </c>
      <c r="D97" s="51">
        <v>2225</v>
      </c>
      <c r="E97" s="51">
        <v>2498.6</v>
      </c>
      <c r="F97" s="71">
        <f>C97+D97-E97</f>
        <v>47.260000000000673</v>
      </c>
      <c r="G97" s="69"/>
      <c r="H97" s="69"/>
      <c r="I97" s="69"/>
      <c r="J97" s="69"/>
      <c r="K97" s="5"/>
      <c r="L97" s="5"/>
      <c r="M97" s="9"/>
    </row>
    <row r="98" spans="1:13" ht="108" x14ac:dyDescent="0.2">
      <c r="A98" s="35" t="s">
        <v>149</v>
      </c>
      <c r="B98" s="35" t="s">
        <v>150</v>
      </c>
      <c r="C98" s="51">
        <v>0</v>
      </c>
      <c r="D98" s="51">
        <v>4758</v>
      </c>
      <c r="E98" s="51">
        <v>4758</v>
      </c>
      <c r="F98" s="71">
        <f t="shared" ref="F98:F118" si="11">C98+D98-E98</f>
        <v>0</v>
      </c>
      <c r="G98" s="69"/>
      <c r="H98" s="69"/>
      <c r="I98" s="69"/>
      <c r="J98" s="69"/>
      <c r="K98" s="5"/>
      <c r="L98" s="5"/>
      <c r="M98" s="9"/>
    </row>
    <row r="99" spans="1:13" ht="18" x14ac:dyDescent="0.2">
      <c r="A99" s="35" t="s">
        <v>151</v>
      </c>
      <c r="B99" s="35"/>
      <c r="C99" s="51">
        <v>97.170000000000073</v>
      </c>
      <c r="D99" s="51">
        <v>0.14000000000000001</v>
      </c>
      <c r="E99" s="51">
        <v>35.299999999999997</v>
      </c>
      <c r="F99" s="71">
        <f t="shared" si="11"/>
        <v>62.010000000000076</v>
      </c>
      <c r="G99" s="69"/>
      <c r="H99" s="69"/>
      <c r="I99" s="69"/>
      <c r="J99" s="69"/>
      <c r="K99" s="5"/>
      <c r="L99" s="5"/>
      <c r="M99" s="9"/>
    </row>
    <row r="100" spans="1:13" ht="18" x14ac:dyDescent="0.2">
      <c r="A100" s="35" t="s">
        <v>152</v>
      </c>
      <c r="B100" s="35"/>
      <c r="C100" s="51">
        <v>0</v>
      </c>
      <c r="D100" s="51">
        <v>0</v>
      </c>
      <c r="E100" s="51">
        <v>0</v>
      </c>
      <c r="F100" s="71">
        <f t="shared" si="11"/>
        <v>0</v>
      </c>
      <c r="G100" s="69"/>
      <c r="H100" s="69"/>
      <c r="I100" s="69"/>
      <c r="J100" s="69"/>
      <c r="K100" s="5"/>
      <c r="L100" s="5"/>
      <c r="M100" s="9"/>
    </row>
    <row r="101" spans="1:13" ht="36" x14ac:dyDescent="0.2">
      <c r="A101" s="35" t="s">
        <v>153</v>
      </c>
      <c r="B101" s="35"/>
      <c r="C101" s="51">
        <v>804.04000000000087</v>
      </c>
      <c r="D101" s="51">
        <v>13470.15</v>
      </c>
      <c r="E101" s="51">
        <v>13784.04</v>
      </c>
      <c r="F101" s="71">
        <f t="shared" si="11"/>
        <v>490.14999999999964</v>
      </c>
      <c r="G101" s="69"/>
      <c r="H101" s="69"/>
      <c r="I101" s="69"/>
      <c r="J101" s="69"/>
      <c r="K101" s="5"/>
      <c r="L101" s="5"/>
      <c r="M101" s="9"/>
    </row>
    <row r="102" spans="1:13" ht="36" x14ac:dyDescent="0.2">
      <c r="A102" s="35" t="s">
        <v>154</v>
      </c>
      <c r="B102" s="35"/>
      <c r="C102" s="51">
        <v>0</v>
      </c>
      <c r="D102" s="51">
        <v>0</v>
      </c>
      <c r="E102" s="51">
        <v>0</v>
      </c>
      <c r="F102" s="71">
        <f t="shared" si="11"/>
        <v>0</v>
      </c>
      <c r="G102" s="29"/>
      <c r="H102" s="29"/>
      <c r="I102" s="29"/>
      <c r="J102" s="29"/>
    </row>
    <row r="103" spans="1:13" ht="36" x14ac:dyDescent="0.2">
      <c r="A103" s="35" t="s">
        <v>155</v>
      </c>
      <c r="B103" s="35"/>
      <c r="C103" s="51">
        <v>17</v>
      </c>
      <c r="D103" s="51">
        <v>4758</v>
      </c>
      <c r="E103" s="51">
        <v>4773.8</v>
      </c>
      <c r="F103" s="71">
        <f t="shared" si="11"/>
        <v>1.1999999999998181</v>
      </c>
      <c r="G103" s="29"/>
      <c r="H103" s="29"/>
      <c r="I103" s="29"/>
      <c r="J103" s="29"/>
    </row>
    <row r="104" spans="1:13" ht="36" x14ac:dyDescent="0.2">
      <c r="A104" s="35" t="s">
        <v>156</v>
      </c>
      <c r="B104" s="35"/>
      <c r="C104" s="51">
        <v>4461.3800000000047</v>
      </c>
      <c r="D104" s="51">
        <v>22075</v>
      </c>
      <c r="E104" s="51">
        <v>25621.25</v>
      </c>
      <c r="F104" s="71">
        <f t="shared" si="11"/>
        <v>915.13000000000466</v>
      </c>
      <c r="G104" s="29"/>
      <c r="H104" s="29"/>
      <c r="I104" s="29"/>
      <c r="J104" s="29"/>
    </row>
    <row r="105" spans="1:13" ht="36" x14ac:dyDescent="0.2">
      <c r="A105" s="35" t="s">
        <v>157</v>
      </c>
      <c r="B105" s="35"/>
      <c r="C105" s="51">
        <v>65918.610000000015</v>
      </c>
      <c r="D105" s="51">
        <v>1174.83</v>
      </c>
      <c r="E105" s="51">
        <v>21636.13</v>
      </c>
      <c r="F105" s="71">
        <f t="shared" si="11"/>
        <v>45457.310000000012</v>
      </c>
      <c r="G105" s="29"/>
      <c r="H105" s="29"/>
      <c r="I105" s="29"/>
      <c r="J105" s="29"/>
    </row>
    <row r="106" spans="1:13" ht="36" x14ac:dyDescent="0.2">
      <c r="A106" s="35" t="s">
        <v>158</v>
      </c>
      <c r="B106" s="35"/>
      <c r="C106" s="51">
        <v>0</v>
      </c>
      <c r="D106" s="51">
        <v>0</v>
      </c>
      <c r="E106" s="51">
        <v>0</v>
      </c>
      <c r="F106" s="71">
        <f t="shared" si="11"/>
        <v>0</v>
      </c>
      <c r="G106" s="29"/>
      <c r="H106" s="29"/>
      <c r="I106" s="29"/>
      <c r="J106" s="29"/>
    </row>
    <row r="107" spans="1:13" ht="36" x14ac:dyDescent="0.2">
      <c r="A107" s="35" t="s">
        <v>159</v>
      </c>
      <c r="B107" s="35" t="s">
        <v>160</v>
      </c>
      <c r="C107" s="51">
        <v>1000</v>
      </c>
      <c r="D107" s="51">
        <v>0</v>
      </c>
      <c r="E107" s="51">
        <v>0</v>
      </c>
      <c r="F107" s="71">
        <f t="shared" si="11"/>
        <v>1000</v>
      </c>
      <c r="G107" s="29"/>
      <c r="H107" s="29"/>
      <c r="I107" s="29"/>
      <c r="J107" s="29"/>
    </row>
    <row r="108" spans="1:13" ht="36" x14ac:dyDescent="0.2">
      <c r="A108" s="35" t="s">
        <v>161</v>
      </c>
      <c r="B108" s="35" t="s">
        <v>162</v>
      </c>
      <c r="C108" s="51">
        <v>0</v>
      </c>
      <c r="D108" s="51">
        <v>0</v>
      </c>
      <c r="E108" s="51">
        <v>0</v>
      </c>
      <c r="F108" s="71">
        <f t="shared" si="11"/>
        <v>0</v>
      </c>
      <c r="G108" s="29"/>
      <c r="H108" s="29"/>
      <c r="I108" s="29"/>
      <c r="J108" s="29"/>
    </row>
    <row r="109" spans="1:13" ht="36" x14ac:dyDescent="0.2">
      <c r="A109" s="35" t="s">
        <v>163</v>
      </c>
      <c r="B109" s="35" t="s">
        <v>164</v>
      </c>
      <c r="C109" s="51">
        <v>3000</v>
      </c>
      <c r="D109" s="51">
        <v>0</v>
      </c>
      <c r="E109" s="51">
        <v>0</v>
      </c>
      <c r="F109" s="71">
        <f t="shared" si="11"/>
        <v>3000</v>
      </c>
      <c r="G109" s="29"/>
      <c r="H109" s="29"/>
      <c r="I109" s="29"/>
      <c r="J109" s="29"/>
    </row>
    <row r="110" spans="1:13" ht="18" x14ac:dyDescent="0.2">
      <c r="A110" s="35" t="s">
        <v>165</v>
      </c>
      <c r="B110" s="35"/>
      <c r="C110" s="51">
        <v>2936.68</v>
      </c>
      <c r="D110" s="51">
        <v>0</v>
      </c>
      <c r="E110" s="51">
        <v>75.3</v>
      </c>
      <c r="F110" s="71">
        <f t="shared" si="11"/>
        <v>2861.3799999999997</v>
      </c>
      <c r="G110" s="29"/>
      <c r="H110" s="29"/>
      <c r="I110" s="29"/>
      <c r="J110" s="29"/>
    </row>
    <row r="111" spans="1:13" ht="18" x14ac:dyDescent="0.2">
      <c r="A111" s="35" t="s">
        <v>166</v>
      </c>
      <c r="B111" s="35"/>
      <c r="C111" s="51">
        <v>332489.19</v>
      </c>
      <c r="D111" s="51">
        <v>0</v>
      </c>
      <c r="E111" s="51">
        <v>0</v>
      </c>
      <c r="F111" s="71">
        <f t="shared" si="11"/>
        <v>332489.19</v>
      </c>
      <c r="G111" s="29"/>
      <c r="H111" s="29"/>
      <c r="I111" s="29"/>
      <c r="J111" s="29"/>
    </row>
    <row r="112" spans="1:13" ht="18" x14ac:dyDescent="0.2">
      <c r="A112" s="35" t="s">
        <v>167</v>
      </c>
      <c r="B112" s="35"/>
      <c r="C112" s="51">
        <v>437.33000000000015</v>
      </c>
      <c r="D112" s="51">
        <v>0</v>
      </c>
      <c r="E112" s="51">
        <f>64.71+50.01</f>
        <v>114.72</v>
      </c>
      <c r="F112" s="71">
        <f t="shared" si="11"/>
        <v>322.61000000000013</v>
      </c>
      <c r="G112" s="29"/>
      <c r="H112" s="29"/>
      <c r="I112" s="29"/>
      <c r="J112" s="29"/>
    </row>
    <row r="113" spans="1:10" ht="18" x14ac:dyDescent="0.2">
      <c r="A113" s="35" t="s">
        <v>168</v>
      </c>
      <c r="B113" s="35"/>
      <c r="C113" s="51">
        <v>13816.53</v>
      </c>
      <c r="D113" s="51">
        <v>0</v>
      </c>
      <c r="E113" s="51">
        <f>22.5+38.49+153.93+1393.05</f>
        <v>1607.97</v>
      </c>
      <c r="F113" s="71">
        <f t="shared" si="11"/>
        <v>12208.560000000001</v>
      </c>
      <c r="G113" s="29"/>
      <c r="H113" s="29"/>
      <c r="I113" s="29"/>
      <c r="J113" s="29"/>
    </row>
    <row r="114" spans="1:10" ht="18" x14ac:dyDescent="0.2">
      <c r="A114" s="35" t="s">
        <v>169</v>
      </c>
      <c r="B114" s="35"/>
      <c r="C114" s="51">
        <v>0</v>
      </c>
      <c r="D114" s="51">
        <v>0</v>
      </c>
      <c r="E114" s="51">
        <v>0</v>
      </c>
      <c r="F114" s="71">
        <f t="shared" si="11"/>
        <v>0</v>
      </c>
      <c r="G114" s="29"/>
      <c r="H114" s="29"/>
      <c r="I114" s="29"/>
      <c r="J114" s="29"/>
    </row>
    <row r="115" spans="1:10" ht="18" x14ac:dyDescent="0.2">
      <c r="A115" s="35" t="s">
        <v>170</v>
      </c>
      <c r="B115" s="35"/>
      <c r="C115" s="51">
        <v>1196.4899999999998</v>
      </c>
      <c r="D115" s="51">
        <v>0</v>
      </c>
      <c r="E115" s="51">
        <v>159.12</v>
      </c>
      <c r="F115" s="71">
        <f t="shared" si="11"/>
        <v>1037.3699999999999</v>
      </c>
      <c r="G115" s="29"/>
      <c r="H115" s="29"/>
      <c r="I115" s="29"/>
      <c r="J115" s="29"/>
    </row>
    <row r="116" spans="1:10" ht="18" x14ac:dyDescent="0.2">
      <c r="A116" s="35" t="s">
        <v>171</v>
      </c>
      <c r="B116" s="35"/>
      <c r="C116" s="51">
        <v>4256.8899999999994</v>
      </c>
      <c r="D116" s="51">
        <v>0</v>
      </c>
      <c r="E116" s="51">
        <v>645</v>
      </c>
      <c r="F116" s="71">
        <f t="shared" si="11"/>
        <v>3611.8899999999994</v>
      </c>
      <c r="G116" s="29"/>
      <c r="H116" s="29"/>
      <c r="I116" s="29"/>
      <c r="J116" s="29"/>
    </row>
    <row r="117" spans="1:10" ht="18" x14ac:dyDescent="0.2">
      <c r="A117" s="35" t="s">
        <v>172</v>
      </c>
      <c r="B117" s="35"/>
      <c r="C117" s="51">
        <v>3060.7999999999984</v>
      </c>
      <c r="D117" s="51">
        <v>0</v>
      </c>
      <c r="E117" s="51">
        <v>554.37</v>
      </c>
      <c r="F117" s="71">
        <f t="shared" si="11"/>
        <v>2506.4299999999985</v>
      </c>
      <c r="G117" s="29"/>
      <c r="H117" s="29"/>
      <c r="I117" s="29"/>
      <c r="J117" s="29"/>
    </row>
    <row r="118" spans="1:10" ht="18" x14ac:dyDescent="0.2">
      <c r="A118" s="35" t="s">
        <v>173</v>
      </c>
      <c r="B118" s="35"/>
      <c r="C118" s="51">
        <v>210000</v>
      </c>
      <c r="D118" s="51">
        <v>0</v>
      </c>
      <c r="E118" s="51">
        <v>0</v>
      </c>
      <c r="F118" s="71">
        <f t="shared" si="11"/>
        <v>210000</v>
      </c>
      <c r="G118" s="29"/>
      <c r="H118" s="29"/>
      <c r="I118" s="29"/>
      <c r="J118" s="29"/>
    </row>
    <row r="119" spans="1:10" ht="18" x14ac:dyDescent="0.2">
      <c r="A119" s="29"/>
      <c r="B119" s="29"/>
      <c r="C119" s="72">
        <f>SUM(C97:C118)</f>
        <v>643812.97000000009</v>
      </c>
      <c r="D119" s="72">
        <f>SUM(D97:D118)</f>
        <v>48461.120000000003</v>
      </c>
      <c r="E119" s="72">
        <f>SUM(E97:E118)</f>
        <v>76263.600000000006</v>
      </c>
      <c r="F119" s="72">
        <f>SUM(F97:F118)</f>
        <v>616010.49</v>
      </c>
      <c r="G119" s="29"/>
      <c r="H119" s="29"/>
      <c r="I119" s="29"/>
      <c r="J119" s="29"/>
    </row>
    <row r="120" spans="1:10" ht="15.75" x14ac:dyDescent="0.25">
      <c r="A120" s="19"/>
      <c r="B120" s="19"/>
      <c r="C120" s="20"/>
      <c r="D120" s="20"/>
      <c r="E120" s="20"/>
      <c r="F120" s="20"/>
      <c r="G120"/>
      <c r="H120"/>
      <c r="I120"/>
    </row>
    <row r="121" spans="1:10" ht="15.75" x14ac:dyDescent="0.25">
      <c r="A121" s="21" t="s">
        <v>174</v>
      </c>
      <c r="B121" s="22"/>
      <c r="C121" s="22"/>
      <c r="D121" s="22"/>
      <c r="E121" s="22"/>
      <c r="F121" s="23"/>
      <c r="G121"/>
      <c r="H121"/>
      <c r="I121"/>
    </row>
    <row r="122" spans="1:10" ht="31.5" x14ac:dyDescent="0.25">
      <c r="A122" s="24" t="s">
        <v>0</v>
      </c>
      <c r="B122" s="24" t="s">
        <v>1</v>
      </c>
      <c r="C122" s="15" t="str">
        <f>C96</f>
        <v>Saldo Inicial 01/04/2014</v>
      </c>
      <c r="D122" s="15" t="s">
        <v>175</v>
      </c>
      <c r="E122" s="15" t="s">
        <v>176</v>
      </c>
      <c r="F122" s="15" t="str">
        <f>F96</f>
        <v>Saldo Final 30/06/2014</v>
      </c>
      <c r="G122"/>
      <c r="H122"/>
      <c r="I122"/>
    </row>
    <row r="123" spans="1:10" ht="15" x14ac:dyDescent="0.25">
      <c r="A123" s="16" t="s">
        <v>177</v>
      </c>
      <c r="B123" s="16" t="s">
        <v>178</v>
      </c>
      <c r="C123" s="17">
        <v>0</v>
      </c>
      <c r="D123" s="17">
        <v>0</v>
      </c>
      <c r="E123" s="17">
        <v>0</v>
      </c>
      <c r="F123" s="17">
        <f t="shared" ref="F123:F141" si="12">C123-D123+E123</f>
        <v>0</v>
      </c>
      <c r="G123"/>
      <c r="H123"/>
      <c r="I123"/>
    </row>
    <row r="124" spans="1:10" ht="15" x14ac:dyDescent="0.25">
      <c r="A124" s="16" t="s">
        <v>179</v>
      </c>
      <c r="B124" s="16" t="s">
        <v>180</v>
      </c>
      <c r="C124" s="17">
        <v>1279.8999999999996</v>
      </c>
      <c r="D124" s="17">
        <v>2451.6999999999998</v>
      </c>
      <c r="E124" s="17">
        <v>2291.6999999999998</v>
      </c>
      <c r="F124" s="17">
        <f t="shared" si="12"/>
        <v>1119.8999999999996</v>
      </c>
      <c r="G124"/>
      <c r="H124"/>
      <c r="I124"/>
    </row>
    <row r="125" spans="1:10" ht="45" x14ac:dyDescent="0.25">
      <c r="A125" s="16" t="s">
        <v>181</v>
      </c>
      <c r="B125" s="16" t="s">
        <v>182</v>
      </c>
      <c r="C125" s="17">
        <v>0</v>
      </c>
      <c r="D125" s="17">
        <v>85</v>
      </c>
      <c r="E125" s="17">
        <v>85</v>
      </c>
      <c r="F125" s="17">
        <f>C125-D125+E125</f>
        <v>0</v>
      </c>
      <c r="G125"/>
      <c r="H125"/>
      <c r="I125"/>
    </row>
    <row r="126" spans="1:10" ht="15" x14ac:dyDescent="0.25">
      <c r="A126" s="16" t="s">
        <v>183</v>
      </c>
      <c r="B126" s="16" t="s">
        <v>184</v>
      </c>
      <c r="C126" s="17">
        <v>0</v>
      </c>
      <c r="D126" s="17">
        <v>0</v>
      </c>
      <c r="E126" s="17">
        <v>0</v>
      </c>
      <c r="F126" s="17">
        <f t="shared" si="12"/>
        <v>0</v>
      </c>
      <c r="G126"/>
      <c r="H126"/>
      <c r="I126"/>
    </row>
    <row r="127" spans="1:10" ht="15" x14ac:dyDescent="0.25">
      <c r="A127" s="16" t="s">
        <v>185</v>
      </c>
      <c r="B127" s="16" t="s">
        <v>186</v>
      </c>
      <c r="C127" s="17">
        <v>0</v>
      </c>
      <c r="D127" s="17">
        <v>0</v>
      </c>
      <c r="E127" s="17">
        <v>0</v>
      </c>
      <c r="F127" s="17">
        <f t="shared" si="12"/>
        <v>0</v>
      </c>
      <c r="G127"/>
      <c r="H127"/>
      <c r="I127"/>
    </row>
    <row r="128" spans="1:10" ht="30" x14ac:dyDescent="0.25">
      <c r="A128" s="16" t="s">
        <v>187</v>
      </c>
      <c r="B128" s="16" t="s">
        <v>188</v>
      </c>
      <c r="C128" s="17">
        <v>0</v>
      </c>
      <c r="D128" s="17">
        <v>0</v>
      </c>
      <c r="E128" s="17">
        <v>0</v>
      </c>
      <c r="F128" s="17">
        <f t="shared" si="12"/>
        <v>0</v>
      </c>
      <c r="G128"/>
      <c r="H128"/>
      <c r="I128"/>
    </row>
    <row r="129" spans="1:9" ht="30" x14ac:dyDescent="0.25">
      <c r="A129" s="16" t="s">
        <v>189</v>
      </c>
      <c r="B129" s="16" t="s">
        <v>190</v>
      </c>
      <c r="C129" s="17">
        <v>180</v>
      </c>
      <c r="D129" s="17">
        <v>180</v>
      </c>
      <c r="E129" s="17">
        <v>0</v>
      </c>
      <c r="F129" s="17">
        <f t="shared" si="12"/>
        <v>0</v>
      </c>
      <c r="G129"/>
      <c r="H129"/>
      <c r="I129"/>
    </row>
    <row r="130" spans="1:9" ht="30" x14ac:dyDescent="0.25">
      <c r="A130" s="16" t="s">
        <v>191</v>
      </c>
      <c r="B130" s="16" t="s">
        <v>192</v>
      </c>
      <c r="C130" s="17">
        <v>489.99</v>
      </c>
      <c r="D130" s="17">
        <v>490</v>
      </c>
      <c r="E130" s="17">
        <v>0.01</v>
      </c>
      <c r="F130" s="17">
        <f t="shared" si="12"/>
        <v>9.0951551845463996E-15</v>
      </c>
      <c r="G130"/>
      <c r="H130"/>
      <c r="I130"/>
    </row>
    <row r="131" spans="1:9" ht="15" x14ac:dyDescent="0.25">
      <c r="A131" s="16" t="s">
        <v>193</v>
      </c>
      <c r="B131" s="16" t="s">
        <v>194</v>
      </c>
      <c r="C131" s="17">
        <v>89</v>
      </c>
      <c r="D131" s="17">
        <v>617</v>
      </c>
      <c r="E131" s="17">
        <v>528</v>
      </c>
      <c r="F131" s="17">
        <f t="shared" si="12"/>
        <v>0</v>
      </c>
      <c r="G131"/>
      <c r="H131"/>
      <c r="I131"/>
    </row>
    <row r="132" spans="1:9" ht="60" x14ac:dyDescent="0.25">
      <c r="A132" s="16" t="s">
        <v>195</v>
      </c>
      <c r="B132" s="16" t="s">
        <v>67</v>
      </c>
      <c r="C132" s="17">
        <v>241.3</v>
      </c>
      <c r="D132" s="17">
        <v>241.3</v>
      </c>
      <c r="E132" s="17">
        <v>0</v>
      </c>
      <c r="F132" s="17">
        <f t="shared" si="12"/>
        <v>0</v>
      </c>
      <c r="G132"/>
      <c r="H132"/>
      <c r="I132"/>
    </row>
    <row r="133" spans="1:9" ht="15" x14ac:dyDescent="0.25">
      <c r="A133" s="16" t="s">
        <v>196</v>
      </c>
      <c r="B133" s="16" t="s">
        <v>197</v>
      </c>
      <c r="C133" s="17">
        <v>1311</v>
      </c>
      <c r="D133" s="17">
        <v>5530.11</v>
      </c>
      <c r="E133" s="17">
        <v>6085.11</v>
      </c>
      <c r="F133" s="17">
        <f t="shared" si="12"/>
        <v>1866</v>
      </c>
      <c r="G133"/>
      <c r="H133"/>
      <c r="I133"/>
    </row>
    <row r="134" spans="1:9" ht="35.450000000000003" customHeight="1" x14ac:dyDescent="0.25">
      <c r="A134" s="18" t="s">
        <v>198</v>
      </c>
      <c r="B134" s="18" t="s">
        <v>199</v>
      </c>
      <c r="C134" s="17">
        <v>1762.14</v>
      </c>
      <c r="D134" s="17">
        <v>0</v>
      </c>
      <c r="E134" s="17">
        <v>0</v>
      </c>
      <c r="F134" s="17">
        <f t="shared" si="12"/>
        <v>1762.14</v>
      </c>
      <c r="G134"/>
      <c r="H134"/>
      <c r="I134"/>
    </row>
    <row r="135" spans="1:9" ht="18.600000000000001" customHeight="1" x14ac:dyDescent="0.2">
      <c r="A135" s="18" t="s">
        <v>200</v>
      </c>
      <c r="B135" s="18" t="s">
        <v>201</v>
      </c>
      <c r="C135" s="17">
        <v>35.109999999999992</v>
      </c>
      <c r="D135" s="17">
        <v>40.18</v>
      </c>
      <c r="E135" s="17">
        <v>5.07</v>
      </c>
      <c r="F135" s="17">
        <f t="shared" si="12"/>
        <v>-7.1054273576010019E-15</v>
      </c>
    </row>
    <row r="136" spans="1:9" ht="64.349999999999994" customHeight="1" x14ac:dyDescent="0.2">
      <c r="A136" s="18" t="s">
        <v>202</v>
      </c>
      <c r="B136" s="18" t="s">
        <v>203</v>
      </c>
      <c r="C136" s="17">
        <v>1706.21</v>
      </c>
      <c r="D136" s="17">
        <v>2252.4899999999998</v>
      </c>
      <c r="E136" s="17">
        <v>2038.33</v>
      </c>
      <c r="F136" s="17">
        <f t="shared" si="12"/>
        <v>1492.0500000000002</v>
      </c>
    </row>
    <row r="137" spans="1:9" ht="64.349999999999994" customHeight="1" x14ac:dyDescent="0.2">
      <c r="A137" s="18" t="s">
        <v>204</v>
      </c>
      <c r="B137" s="18" t="s">
        <v>205</v>
      </c>
      <c r="C137" s="17">
        <v>249.46000000000004</v>
      </c>
      <c r="D137" s="17">
        <v>485.65</v>
      </c>
      <c r="E137" s="17">
        <v>486.52</v>
      </c>
      <c r="F137" s="17">
        <f t="shared" si="12"/>
        <v>250.33000000000004</v>
      </c>
    </row>
    <row r="138" spans="1:9" ht="64.349999999999994" customHeight="1" x14ac:dyDescent="0.2">
      <c r="A138" s="18" t="s">
        <v>206</v>
      </c>
      <c r="B138" s="18" t="s">
        <v>207</v>
      </c>
      <c r="C138" s="17">
        <v>62.86</v>
      </c>
      <c r="D138" s="17">
        <v>62.86</v>
      </c>
      <c r="E138" s="17">
        <v>0</v>
      </c>
      <c r="F138" s="17">
        <f t="shared" si="12"/>
        <v>0</v>
      </c>
    </row>
    <row r="139" spans="1:9" ht="64.349999999999994" customHeight="1" x14ac:dyDescent="0.2">
      <c r="A139" s="18" t="s">
        <v>208</v>
      </c>
      <c r="B139" s="18" t="s">
        <v>209</v>
      </c>
      <c r="C139" s="17">
        <v>36.400000000000006</v>
      </c>
      <c r="D139" s="17">
        <v>60.71</v>
      </c>
      <c r="E139" s="17">
        <v>60.82</v>
      </c>
      <c r="F139" s="17">
        <f t="shared" si="12"/>
        <v>36.510000000000005</v>
      </c>
    </row>
    <row r="140" spans="1:9" ht="64.349999999999994" customHeight="1" x14ac:dyDescent="0.2">
      <c r="A140" s="18" t="s">
        <v>210</v>
      </c>
      <c r="B140" s="18" t="s">
        <v>211</v>
      </c>
      <c r="C140" s="17">
        <v>3206.91</v>
      </c>
      <c r="D140" s="17">
        <v>0</v>
      </c>
      <c r="E140" s="17">
        <f>905.69+679.28</f>
        <v>1584.97</v>
      </c>
      <c r="F140" s="17">
        <f t="shared" si="12"/>
        <v>4791.88</v>
      </c>
    </row>
    <row r="141" spans="1:9" ht="64.349999999999994" customHeight="1" x14ac:dyDescent="0.2">
      <c r="A141" s="18" t="s">
        <v>212</v>
      </c>
      <c r="B141" s="18" t="s">
        <v>213</v>
      </c>
      <c r="C141" s="17">
        <v>673140.75</v>
      </c>
      <c r="D141" s="17">
        <v>0</v>
      </c>
      <c r="E141" s="17">
        <v>0</v>
      </c>
      <c r="F141" s="17">
        <f t="shared" si="12"/>
        <v>673140.75</v>
      </c>
    </row>
    <row r="142" spans="1:9" ht="15.75" x14ac:dyDescent="0.2">
      <c r="A142" s="8"/>
      <c r="B142" s="8"/>
      <c r="C142" s="25">
        <v>689707.71</v>
      </c>
      <c r="D142" s="25">
        <f>SUM(D123:D141)</f>
        <v>12497</v>
      </c>
      <c r="E142" s="25">
        <f>SUM(E123:E141)</f>
        <v>13165.529999999999</v>
      </c>
      <c r="F142" s="25">
        <f>SUM(F123:F141)</f>
        <v>684459.56</v>
      </c>
    </row>
  </sheetData>
  <mergeCells count="27">
    <mergeCell ref="A121:F121"/>
    <mergeCell ref="A1:I1"/>
    <mergeCell ref="A15:B15"/>
    <mergeCell ref="A16:B16"/>
    <mergeCell ref="A17:B17"/>
    <mergeCell ref="A95:F95"/>
    <mergeCell ref="A82:J82"/>
    <mergeCell ref="A20:J20"/>
    <mergeCell ref="A26:D26"/>
    <mergeCell ref="A18:J18"/>
    <mergeCell ref="A2:H2"/>
    <mergeCell ref="A92:D92"/>
    <mergeCell ref="A30:D30"/>
    <mergeCell ref="A27:J27"/>
    <mergeCell ref="A93:D93"/>
    <mergeCell ref="A94:D94"/>
    <mergeCell ref="A31:J31"/>
    <mergeCell ref="A38:D38"/>
    <mergeCell ref="A39:J39"/>
    <mergeCell ref="A58:D58"/>
    <mergeCell ref="A59:J59"/>
    <mergeCell ref="A61:J61"/>
    <mergeCell ref="A68:D68"/>
    <mergeCell ref="A69:J69"/>
    <mergeCell ref="A77:D77"/>
    <mergeCell ref="A78:J78"/>
    <mergeCell ref="A81:D81"/>
  </mergeCells>
  <printOptions horizontalCentered="1"/>
  <pageMargins left="0" right="0" top="0.98425196850393704" bottom="0.19685039370078741" header="0" footer="0"/>
  <pageSetup paperSize="9" scale="44" orientation="landscape" r:id="rId1"/>
  <headerFooter>
    <oddHeader>&amp;C&amp;"Bookman Old Style,Negrito"&amp;16ASSOCIAÇÃO DOS DEFICIENTES VISUAIS DO ESTADO DE GOIÁS - ADVEG
CNPJ 00.037.754/0001-16
PRESTAÇÃO DE CONTAS  - RECEITAS E DESPESAS - 1º TRIMESTRE/2014
01/01/2014   a 31/03/2014</oddHeader>
    <oddFooter>&amp;L&amp;P /&amp;N&amp;R&amp;D</oddFooter>
  </headerFooter>
  <rowBreaks count="1" manualBreakCount="1">
    <brk id="93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balancete segundo trimestre</vt:lpstr>
      <vt:lpstr>'balancete segundo trimestre'!Area_de_impressao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</dc:creator>
  <cp:lastModifiedBy>Romeu</cp:lastModifiedBy>
  <cp:lastPrinted>2014-04-23T20:42:04Z</cp:lastPrinted>
  <dcterms:created xsi:type="dcterms:W3CDTF">2013-07-17T12:41:28Z</dcterms:created>
  <dcterms:modified xsi:type="dcterms:W3CDTF">2014-09-19T01:00:59Z</dcterms:modified>
</cp:coreProperties>
</file>